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86B64B47-8C32-4645-8E44-BC793352A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5" r:id="rId1"/>
    <sheet name="Račun prihoda i rashoda" sheetId="2" r:id="rId2"/>
    <sheet name="Prihodi i rashodi po izvorima" sheetId="3" r:id="rId3"/>
    <sheet name="Rashodi prema funkcijskoj kl" sheetId="4" r:id="rId4"/>
    <sheet name="Račun financiranja" sheetId="8" r:id="rId5"/>
    <sheet name="Račun financiranja po izvorima" sheetId="9" r:id="rId6"/>
    <sheet name="POSEBNI DIO" sheetId="6" r:id="rId7"/>
  </sheets>
  <definedNames>
    <definedName name="_xlnm.Print_Area" localSheetId="6">'POSEBNI DIO'!#REF!</definedName>
    <definedName name="_xlnm.Print_Area" localSheetId="2">'Prihodi i rashodi po izvorima'!#REF!</definedName>
    <definedName name="_xlnm.Print_Area" localSheetId="4">'Račun financiranja'!#REF!</definedName>
    <definedName name="_xlnm.Print_Area" localSheetId="5">'Račun financiranja po izvorima'!#REF!</definedName>
    <definedName name="_xlnm.Print_Area" localSheetId="1">'Račun prihoda i rashoda'!#REF!</definedName>
    <definedName name="_xlnm.Print_Area" localSheetId="3">'Rashodi prema funkcijskoj kl'!#REF!</definedName>
    <definedName name="_xlnm.Print_Area" localSheetId="0">SAŽETAK!$A$1:$J$41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3" i="6" l="1"/>
  <c r="B84" i="6"/>
  <c r="B42" i="6" l="1"/>
  <c r="B16" i="6"/>
  <c r="B15" i="6"/>
  <c r="B14" i="6"/>
  <c r="B16" i="4"/>
  <c r="B55" i="3"/>
  <c r="B29" i="3"/>
  <c r="B27" i="2" l="1"/>
  <c r="B35" i="2"/>
  <c r="B20" i="2"/>
  <c r="B14" i="2" s="1"/>
  <c r="B14" i="9" l="1"/>
  <c r="B13" i="9" s="1"/>
  <c r="D14" i="8"/>
  <c r="D13" i="8" s="1"/>
  <c r="B10" i="9" l="1"/>
  <c r="B9" i="9" s="1"/>
  <c r="D9" i="8"/>
  <c r="I13" i="5" l="1"/>
  <c r="J13" i="5" s="1"/>
  <c r="I14" i="5"/>
  <c r="J14" i="5" s="1"/>
  <c r="H10" i="5"/>
  <c r="J10" i="5" s="1"/>
  <c r="H13" i="5"/>
  <c r="I10" i="5" l="1"/>
  <c r="F30" i="5" l="1"/>
  <c r="G13" i="5" l="1"/>
  <c r="G10" i="5"/>
  <c r="J36" i="5" l="1"/>
  <c r="I36" i="5"/>
  <c r="H36" i="5"/>
  <c r="G36" i="5"/>
  <c r="F36" i="5"/>
  <c r="J28" i="5"/>
  <c r="I28" i="5"/>
  <c r="H28" i="5"/>
  <c r="G28" i="5"/>
  <c r="F28" i="5"/>
  <c r="J19" i="5"/>
  <c r="I19" i="5"/>
  <c r="H19" i="5"/>
  <c r="G19" i="5"/>
  <c r="F19" i="5"/>
  <c r="F41" i="5" l="1"/>
  <c r="G38" i="5" s="1"/>
  <c r="G41" i="5" s="1"/>
  <c r="H38" i="5" s="1"/>
  <c r="H41" i="5" s="1"/>
  <c r="I38" i="5" s="1"/>
  <c r="I41" i="5" s="1"/>
  <c r="J38" i="5" s="1"/>
  <c r="J41" i="5" s="1"/>
  <c r="J23" i="5"/>
  <c r="I23" i="5"/>
  <c r="H23" i="5"/>
  <c r="G23" i="5"/>
  <c r="F23" i="5"/>
  <c r="J12" i="5"/>
  <c r="I12" i="5"/>
  <c r="H12" i="5"/>
  <c r="G12" i="5"/>
  <c r="F12" i="5"/>
  <c r="J9" i="5"/>
  <c r="I9" i="5"/>
  <c r="H9" i="5"/>
  <c r="G9" i="5"/>
  <c r="F9" i="5"/>
  <c r="I15" i="5" l="1"/>
  <c r="I24" i="5" s="1"/>
  <c r="I31" i="5" s="1"/>
  <c r="I32" i="5" s="1"/>
  <c r="J15" i="5"/>
  <c r="J24" i="5" s="1"/>
  <c r="J31" i="5" s="1"/>
  <c r="J32" i="5" s="1"/>
  <c r="H15" i="5"/>
  <c r="H24" i="5" s="1"/>
  <c r="H31" i="5" s="1"/>
  <c r="F15" i="5"/>
  <c r="F24" i="5" s="1"/>
  <c r="F31" i="5" s="1"/>
  <c r="F32" i="5" s="1"/>
  <c r="G15" i="5"/>
  <c r="G24" i="5" s="1"/>
  <c r="G31" i="5" s="1"/>
  <c r="G32" i="5" s="1"/>
  <c r="H32" i="5" l="1"/>
</calcChain>
</file>

<file path=xl/sharedStrings.xml><?xml version="1.0" encoding="utf-8"?>
<sst xmlns="http://schemas.openxmlformats.org/spreadsheetml/2006/main" count="299" uniqueCount="112">
  <si>
    <t>Plan 2025.</t>
  </si>
  <si>
    <t>Projekcija 2027.</t>
  </si>
  <si>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</si>
  <si>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</si>
  <si>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</si>
  <si>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</si>
  <si>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</si>
  <si>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</si>
  <si>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</si>
  <si>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</si>
  <si>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</si>
  <si>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</si>
  <si>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</si>
  <si>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</si>
  <si>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</si>
  <si>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</si>
  <si>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</si>
  <si>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</si>
  <si>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</si>
  <si>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</si>
  <si>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</si>
  <si>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</si>
  <si>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</si>
  <si>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</si>
  <si>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Naziv</t>
  </si>
  <si>
    <t>FINANCIJSKI PLAN MEDICINSKE ŠKOLE U RIJECI 
ZA 2026. I PROJEKCIJA ZA 2027. I 2028. GODINU</t>
  </si>
  <si>
    <t>Izvršenje 2024.</t>
  </si>
  <si>
    <t>Plan za 2026.</t>
  </si>
  <si>
    <t>Projekcija 2028.</t>
  </si>
  <si>
    <t>Oznaka</t>
  </si>
  <si>
    <t>Ostvarenje 2024.</t>
  </si>
  <si>
    <t>Plan 2026.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</si>
  <si>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</si>
  <si>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</si>
  <si>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</si>
  <si>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</si>
  <si>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</si>
  <si>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</si>
  <si>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</si>
  <si>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</si>
  <si>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</si>
  <si>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</si>
  <si>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</si>
  <si>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</si>
  <si>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</si>
  <si>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</si>
  <si>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</si>
  <si>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</si>
  <si>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SVEUKUPNO RASHODI</t>
  </si>
  <si>
    <t xml:space="preserve">A. RAČUN PRIHODA I RASHODA </t>
  </si>
  <si>
    <t>PRIHODI POSLOVANJA PREMA EKONOMSKOJ KLASIFIKACIJI</t>
  </si>
  <si>
    <t>RASHODI POSLOVANJA PREMA EKONOMSKOJ KLASIFIKACIJI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</si>
  <si>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</si>
  <si>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</si>
  <si>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</si>
  <si>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</si>
  <si>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</si>
  <si>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</si>
  <si>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</si>
  <si>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</si>
  <si>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5.50 Pomoći iz državnog proračuna</t>
  </si>
  <si>
    <t>Izvor: 5.56 Fondovi EU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</si>
  <si>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</si>
  <si>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</si>
  <si>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</si>
  <si>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</si>
  <si>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</si>
  <si>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</si>
  <si>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</si>
  <si>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68 Prenesena sredstva - donacije</t>
  </si>
  <si>
    <t>RASHODI POSLOVANJA PREMA IZVORIMA FINANCIRANJA</t>
  </si>
  <si>
    <t>Funk. klas: 09 OBRAZOVANJE</t>
  </si>
  <si>
    <t>092 Srednjoškolsko obrazovanje</t>
  </si>
  <si>
    <t>098 Usluge obrazovanja koje nisu drugdje svrstane</t>
  </si>
  <si>
    <t>RASHODI PREMA FUNKCIJSKOJ KLASIFIKACIJI</t>
  </si>
  <si>
    <t>SVEUKUPNO RASHODI I IZDACI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</si>
  <si>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</si>
  <si>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</si>
  <si>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</si>
  <si>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</si>
  <si>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</si>
  <si>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</si>
  <si>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</si>
  <si>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</si>
  <si>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</si>
  <si>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 xml:space="preserve">                                                                                FINANCIJSKI PLAN MEDICINSKE ŠKOLE U RIJECI 
                                                                                  ZA 2025. I PROJEKCIJA ZA 2026. I 2027. GODINU</t>
  </si>
  <si>
    <t>B. RAČUN FINANCIRANJA PREMA EKONOMSKOJ KLASIFIKACIJI</t>
  </si>
  <si>
    <t>Razred</t>
  </si>
  <si>
    <t>Skupina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</si>
  <si>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</si>
  <si>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</si>
  <si>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</si>
  <si>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</si>
  <si>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</si>
  <si>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</si>
  <si>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</si>
  <si>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Brojčana oznaka i naziv</t>
  </si>
  <si>
    <t>Izvor 8 Namjenski primici</t>
  </si>
  <si>
    <t>Izvor 83 Namjenski primici - proračunski korisnici</t>
  </si>
  <si>
    <t>Izvor 88 Prenesena sredstva - namjenski primici</t>
  </si>
  <si>
    <t xml:space="preserve">                                                                                            FINANCIJSKI PLAN MEDICINSKE ŠKOLE U RIJECI 
                                                                                               ZA 2026. I PROJEKCIJA ZA 2027. I 2028. GODINU</t>
  </si>
  <si>
    <t xml:space="preserve">      I. OPĆI DIO</t>
  </si>
  <si>
    <t xml:space="preserve">        PRIHODI POSLOVANJA PREMA IZVORIMA FINANCIRANJA</t>
  </si>
  <si>
    <t xml:space="preserve">                                                            FINANCIJSKI PLAN MEDICINSKE ŠKOLE U RIJECI 
                                                               ZA 2026. I PROJEKCIJA ZA 2027. I 2028. GODINU</t>
  </si>
  <si>
    <t xml:space="preserve">                                          FINANCIJSKI PLAN MEDICINSKE ŠKOLE U RIJECI 
                                            ZA 2026. I PROJEKCIJA ZA 2027. I 2028. GODINU</t>
  </si>
  <si>
    <t>B. RAČUN FINANCIRANJA</t>
  </si>
  <si>
    <t xml:space="preserve">                                                                FINANCIJSKI PLAN MEDICINSKE ŠKOLE U RIJECI 
                                                                  ZA 2026. I PROJEKCIJA ZA 2027. I 2028. GODINU</t>
  </si>
  <si>
    <t xml:space="preserve">                                       FINANCIJSKI PLAN MEDICINSKE ŠKOLE U RIJECI 
                                        ZA 2026. I PROJEKCIJA ZA 2027. I 2028. GODINU</t>
  </si>
  <si>
    <t xml:space="preserve">                                                                                         II. POSEBNI DIO</t>
  </si>
  <si>
    <t>A 550107 Otplata kredita</t>
  </si>
  <si>
    <t>Izvor: 88 Prenesena sredstva - namjenski primici</t>
  </si>
  <si>
    <t>54 Izdaci za otplatu glavnice primljenih kredita i zajmova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</si>
</sst>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00FF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6">
    <xf numFmtId="0" fontId="0" fillId="0" borderId="0" xfId="0"/>
    <xf numFmtId="0" fontId="18" fillId="0" borderId="0" xfId="0" applyFont="1"/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left" wrapText="1"/>
    </xf>
    <xf numFmtId="0" fontId="24" fillId="0" borderId="0" xfId="0" applyNumberFormat="1" applyFont="1" applyFill="1" applyBorder="1" applyAlignment="1" applyProtection="1">
      <alignment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26" fillId="33" borderId="13" xfId="0" applyNumberFormat="1" applyFont="1" applyFill="1" applyBorder="1" applyAlignment="1" applyProtection="1">
      <alignment horizontal="center" vertical="center" wrapText="1"/>
    </xf>
    <xf numFmtId="0" fontId="27" fillId="34" borderId="11" xfId="0" applyFont="1" applyFill="1" applyBorder="1" applyAlignment="1">
      <alignment horizontal="left" vertical="center"/>
    </xf>
    <xf numFmtId="0" fontId="28" fillId="34" borderId="12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0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Alignment="1">
      <alignment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/>
    <xf numFmtId="0" fontId="27" fillId="33" borderId="13" xfId="0" applyNumberFormat="1" applyFont="1" applyFill="1" applyBorder="1" applyAlignment="1" applyProtection="1">
      <alignment horizontal="center" vertical="center" wrapText="1"/>
    </xf>
    <xf numFmtId="4" fontId="26" fillId="34" borderId="13" xfId="0" applyNumberFormat="1" applyFont="1" applyFill="1" applyBorder="1" applyAlignment="1">
      <alignment horizontal="right"/>
    </xf>
    <xf numFmtId="4" fontId="26" fillId="0" borderId="13" xfId="0" applyNumberFormat="1" applyFont="1" applyFill="1" applyBorder="1" applyAlignment="1">
      <alignment horizontal="right"/>
    </xf>
    <xf numFmtId="4" fontId="26" fillId="0" borderId="13" xfId="0" applyNumberFormat="1" applyFont="1" applyBorder="1" applyAlignment="1">
      <alignment horizontal="right"/>
    </xf>
    <xf numFmtId="4" fontId="27" fillId="35" borderId="11" xfId="0" quotePrefix="1" applyNumberFormat="1" applyFont="1" applyFill="1" applyBorder="1" applyAlignment="1">
      <alignment horizontal="right"/>
    </xf>
    <xf numFmtId="4" fontId="27" fillId="34" borderId="11" xfId="0" quotePrefix="1" applyNumberFormat="1" applyFont="1" applyFill="1" applyBorder="1" applyAlignment="1">
      <alignment horizontal="right"/>
    </xf>
    <xf numFmtId="4" fontId="26" fillId="34" borderId="11" xfId="0" quotePrefix="1" applyNumberFormat="1" applyFont="1" applyFill="1" applyBorder="1" applyAlignment="1">
      <alignment horizontal="right"/>
    </xf>
    <xf numFmtId="4" fontId="0" fillId="0" borderId="0" xfId="0" applyNumberFormat="1"/>
    <xf numFmtId="4" fontId="26" fillId="0" borderId="13" xfId="0" applyNumberFormat="1" applyFont="1" applyFill="1" applyBorder="1" applyAlignment="1" applyProtection="1">
      <alignment horizontal="right" wrapText="1"/>
    </xf>
    <xf numFmtId="4" fontId="27" fillId="35" borderId="13" xfId="0" applyNumberFormat="1" applyFont="1" applyFill="1" applyBorder="1" applyAlignment="1" applyProtection="1">
      <alignment horizontal="right" wrapText="1"/>
    </xf>
    <xf numFmtId="4" fontId="27" fillId="34" borderId="13" xfId="0" quotePrefix="1" applyNumberFormat="1" applyFont="1" applyFill="1" applyBorder="1" applyAlignment="1">
      <alignment horizontal="right"/>
    </xf>
    <xf numFmtId="4" fontId="26" fillId="34" borderId="13" xfId="0" quotePrefix="1" applyNumberFormat="1" applyFont="1" applyFill="1" applyBorder="1" applyAlignment="1">
      <alignment horizontal="right"/>
    </xf>
    <xf numFmtId="0" fontId="22" fillId="33" borderId="13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/>
    <xf numFmtId="4" fontId="26" fillId="0" borderId="0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37" fillId="36" borderId="16" xfId="0" applyFont="1" applyFill="1" applyBorder="1" applyAlignment="1">
      <alignment wrapText="1"/>
    </xf>
    <xf numFmtId="0" fontId="36" fillId="36" borderId="0" xfId="0" applyFont="1" applyFill="1"/>
    <xf numFmtId="4" fontId="37" fillId="36" borderId="16" xfId="0" applyNumberFormat="1" applyFont="1" applyFill="1" applyBorder="1" applyAlignment="1">
      <alignment horizontal="right" wrapText="1"/>
    </xf>
    <xf numFmtId="0" fontId="37" fillId="36" borderId="16" xfId="0" applyFont="1" applyFill="1" applyBorder="1" applyAlignment="1">
      <alignment horizontal="right" wrapText="1"/>
    </xf>
    <xf numFmtId="0" fontId="37" fillId="36" borderId="0" xfId="0" applyFont="1" applyFill="1" applyBorder="1" applyAlignment="1">
      <alignment horizontal="left" wrapText="1"/>
    </xf>
    <xf numFmtId="4" fontId="37" fillId="36" borderId="0" xfId="0" applyNumberFormat="1" applyFont="1" applyFill="1" applyBorder="1" applyAlignment="1">
      <alignment horizontal="right" wrapText="1"/>
    </xf>
    <xf numFmtId="4" fontId="36" fillId="36" borderId="0" xfId="0" applyNumberFormat="1" applyFont="1" applyFill="1" applyBorder="1" applyAlignment="1">
      <alignment horizontal="right" wrapText="1"/>
    </xf>
    <xf numFmtId="0" fontId="37" fillId="36" borderId="17" xfId="0" applyFont="1" applyFill="1" applyBorder="1" applyAlignment="1">
      <alignment horizontal="left" wrapText="1"/>
    </xf>
    <xf numFmtId="4" fontId="37" fillId="36" borderId="17" xfId="0" applyNumberFormat="1" applyFont="1" applyFill="1" applyBorder="1" applyAlignment="1">
      <alignment horizontal="right" wrapText="1"/>
    </xf>
    <xf numFmtId="4" fontId="36" fillId="36" borderId="17" xfId="0" applyNumberFormat="1" applyFont="1" applyFill="1" applyBorder="1" applyAlignment="1">
      <alignment horizontal="right" wrapText="1"/>
    </xf>
    <xf numFmtId="0" fontId="23" fillId="0" borderId="0" xfId="0" applyFont="1" applyBorder="1" applyAlignment="1">
      <alignment vertical="center" wrapText="1"/>
    </xf>
    <xf numFmtId="4" fontId="38" fillId="36" borderId="16" xfId="0" applyNumberFormat="1" applyFont="1" applyFill="1" applyBorder="1" applyAlignment="1">
      <alignment horizontal="right" wrapText="1"/>
    </xf>
    <xf numFmtId="0" fontId="38" fillId="36" borderId="16" xfId="0" applyFont="1" applyFill="1" applyBorder="1" applyAlignment="1">
      <alignment horizontal="right" wrapText="1"/>
    </xf>
    <xf numFmtId="0" fontId="38" fillId="36" borderId="16" xfId="0" applyFont="1" applyFill="1" applyBorder="1" applyAlignment="1">
      <alignment wrapText="1"/>
    </xf>
    <xf numFmtId="4" fontId="37" fillId="36" borderId="18" xfId="0" applyNumberFormat="1" applyFont="1" applyFill="1" applyBorder="1" applyAlignment="1">
      <alignment horizontal="right" wrapText="1"/>
    </xf>
    <xf numFmtId="4" fontId="39" fillId="37" borderId="16" xfId="0" applyNumberFormat="1" applyFont="1" applyFill="1" applyBorder="1" applyAlignment="1">
      <alignment horizontal="right" wrapText="1"/>
    </xf>
    <xf numFmtId="0" fontId="36" fillId="37" borderId="0" xfId="0" applyFont="1" applyFill="1"/>
    <xf numFmtId="4" fontId="38" fillId="38" borderId="16" xfId="0" applyNumberFormat="1" applyFont="1" applyFill="1" applyBorder="1" applyAlignment="1">
      <alignment horizontal="right" wrapText="1"/>
    </xf>
    <xf numFmtId="4" fontId="37" fillId="38" borderId="16" xfId="0" applyNumberFormat="1" applyFont="1" applyFill="1" applyBorder="1" applyAlignment="1">
      <alignment horizontal="right" wrapText="1"/>
    </xf>
    <xf numFmtId="0" fontId="36" fillId="38" borderId="0" xfId="0" applyFont="1" applyFill="1"/>
    <xf numFmtId="0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4" xfId="0" applyNumberFormat="1" applyFont="1" applyFill="1" applyBorder="1" applyAlignment="1" applyProtection="1">
      <alignment horizontal="center" vertical="center" wrapText="1"/>
    </xf>
    <xf numFmtId="0" fontId="26" fillId="0" borderId="14" xfId="0" applyNumberFormat="1" applyFont="1" applyFill="1" applyBorder="1" applyAlignment="1" applyProtection="1">
      <alignment horizontal="left" vertical="center" wrapText="1"/>
    </xf>
    <xf numFmtId="4" fontId="26" fillId="0" borderId="14" xfId="0" applyNumberFormat="1" applyFont="1" applyFill="1" applyBorder="1" applyAlignment="1" applyProtection="1">
      <alignment horizontal="center" vertical="center" wrapText="1"/>
    </xf>
    <xf numFmtId="4" fontId="26" fillId="0" borderId="13" xfId="0" applyNumberFormat="1" applyFont="1" applyFill="1" applyBorder="1" applyAlignment="1" applyProtection="1">
      <alignment horizontal="center" vertical="center" wrapText="1"/>
    </xf>
    <xf numFmtId="0" fontId="27" fillId="33" borderId="13" xfId="0" applyNumberFormat="1" applyFont="1" applyFill="1" applyBorder="1" applyAlignment="1" applyProtection="1">
      <alignment horizontal="left" vertical="center" wrapText="1"/>
    </xf>
    <xf numFmtId="4" fontId="26" fillId="33" borderId="14" xfId="0" applyNumberFormat="1" applyFont="1" applyFill="1" applyBorder="1" applyAlignment="1">
      <alignment horizontal="right"/>
    </xf>
    <xf numFmtId="4" fontId="22" fillId="33" borderId="13" xfId="0" applyNumberFormat="1" applyFont="1" applyFill="1" applyBorder="1" applyAlignment="1">
      <alignment horizontal="right"/>
    </xf>
    <xf numFmtId="0" fontId="28" fillId="33" borderId="13" xfId="0" applyNumberFormat="1" applyFont="1" applyFill="1" applyBorder="1" applyAlignment="1" applyProtection="1">
      <alignment horizontal="left" vertical="center" wrapText="1"/>
    </xf>
    <xf numFmtId="4" fontId="22" fillId="33" borderId="14" xfId="0" applyNumberFormat="1" applyFont="1" applyFill="1" applyBorder="1" applyAlignment="1">
      <alignment horizontal="right"/>
    </xf>
    <xf numFmtId="0" fontId="28" fillId="33" borderId="14" xfId="0" applyNumberFormat="1" applyFont="1" applyFill="1" applyBorder="1" applyAlignment="1" applyProtection="1">
      <alignment horizontal="left" vertical="center" wrapText="1"/>
    </xf>
    <xf numFmtId="4" fontId="26" fillId="33" borderId="13" xfId="0" applyNumberFormat="1" applyFont="1" applyFill="1" applyBorder="1" applyAlignment="1">
      <alignment horizontal="right"/>
    </xf>
    <xf numFmtId="0" fontId="27" fillId="33" borderId="13" xfId="0" applyFont="1" applyFill="1" applyBorder="1" applyAlignment="1">
      <alignment horizontal="left" vertical="center"/>
    </xf>
    <xf numFmtId="0" fontId="27" fillId="33" borderId="13" xfId="0" applyNumberFormat="1" applyFont="1" applyFill="1" applyBorder="1" applyAlignment="1" applyProtection="1">
      <alignment horizontal="left" vertical="center"/>
    </xf>
    <xf numFmtId="0" fontId="27" fillId="33" borderId="13" xfId="0" applyNumberFormat="1" applyFont="1" applyFill="1" applyBorder="1" applyAlignment="1" applyProtection="1">
      <alignment vertical="center" wrapText="1"/>
    </xf>
    <xf numFmtId="0" fontId="28" fillId="33" borderId="13" xfId="0" applyNumberFormat="1" applyFont="1" applyFill="1" applyBorder="1" applyAlignment="1" applyProtection="1">
      <alignment vertical="center" wrapText="1"/>
    </xf>
    <xf numFmtId="4" fontId="22" fillId="33" borderId="13" xfId="0" applyNumberFormat="1" applyFont="1" applyFill="1" applyBorder="1" applyAlignment="1" applyProtection="1">
      <alignment horizontal="right" wrapText="1"/>
    </xf>
    <xf numFmtId="0" fontId="40" fillId="33" borderId="13" xfId="0" quotePrefix="1" applyFont="1" applyFill="1" applyBorder="1" applyAlignment="1">
      <alignment horizontal="left" vertical="center"/>
    </xf>
    <xf numFmtId="0" fontId="40" fillId="33" borderId="13" xfId="0" quotePrefix="1" applyFont="1" applyFill="1" applyBorder="1" applyAlignment="1">
      <alignment horizontal="left" vertical="center" wrapText="1"/>
    </xf>
    <xf numFmtId="0" fontId="36" fillId="0" borderId="0" xfId="0" applyFont="1" applyFill="1"/>
    <xf numFmtId="0" fontId="35" fillId="41" borderId="15" xfId="0" applyFont="1" applyFill="1" applyBorder="1" applyAlignment="1">
      <alignment horizontal="center" vertical="center" wrapText="1"/>
    </xf>
    <xf numFmtId="4" fontId="37" fillId="39" borderId="16" xfId="0" applyNumberFormat="1" applyFont="1" applyFill="1" applyBorder="1" applyAlignment="1">
      <alignment horizontal="right" wrapText="1"/>
    </xf>
    <xf numFmtId="0" fontId="37" fillId="39" borderId="16" xfId="0" applyFont="1" applyFill="1" applyBorder="1" applyAlignment="1">
      <alignment wrapText="1"/>
    </xf>
    <xf numFmtId="0" fontId="36" fillId="39" borderId="16" xfId="0" applyFont="1" applyFill="1" applyBorder="1" applyAlignment="1">
      <alignment wrapText="1"/>
    </xf>
    <xf numFmtId="0" fontId="35" fillId="40" borderId="15" xfId="0" applyFont="1" applyFill="1" applyBorder="1" applyAlignment="1">
      <alignment horizontal="center" vertical="center" wrapText="1"/>
    </xf>
    <xf numFmtId="0" fontId="37" fillId="42" borderId="16" xfId="0" applyFont="1" applyFill="1" applyBorder="1" applyAlignment="1">
      <alignment wrapText="1"/>
    </xf>
    <xf numFmtId="0" fontId="36" fillId="42" borderId="16" xfId="0" applyFont="1" applyFill="1" applyBorder="1" applyAlignment="1">
      <alignment wrapText="1"/>
    </xf>
    <xf numFmtId="0" fontId="35" fillId="42" borderId="15" xfId="0" applyFont="1" applyFill="1" applyBorder="1" applyAlignment="1">
      <alignment horizontal="center" vertical="center" wrapText="1"/>
    </xf>
    <xf numFmtId="0" fontId="26" fillId="42" borderId="21" xfId="0" applyNumberFormat="1" applyFont="1" applyFill="1" applyBorder="1" applyAlignment="1" applyProtection="1">
      <alignment horizontal="center" vertical="center" wrapText="1"/>
    </xf>
    <xf numFmtId="0" fontId="26" fillId="42" borderId="19" xfId="0" applyNumberFormat="1" applyFont="1" applyFill="1" applyBorder="1" applyAlignment="1" applyProtection="1">
      <alignment horizontal="center" vertical="center" wrapText="1"/>
    </xf>
    <xf numFmtId="0" fontId="26" fillId="39" borderId="19" xfId="0" applyNumberFormat="1" applyFont="1" applyFill="1" applyBorder="1" applyAlignment="1" applyProtection="1">
      <alignment horizontal="center" vertical="center" wrapText="1"/>
    </xf>
    <xf numFmtId="0" fontId="35" fillId="41" borderId="22" xfId="0" applyFont="1" applyFill="1" applyBorder="1" applyAlignment="1">
      <alignment horizontal="center" vertical="center" wrapText="1"/>
    </xf>
    <xf numFmtId="0" fontId="37" fillId="42" borderId="18" xfId="0" applyFont="1" applyFill="1" applyBorder="1" applyAlignment="1">
      <alignment horizontal="left" wrapText="1"/>
    </xf>
    <xf numFmtId="0" fontId="38" fillId="36" borderId="18" xfId="0" applyFont="1" applyFill="1" applyBorder="1" applyAlignment="1">
      <alignment horizontal="left" wrapText="1" indent="3"/>
    </xf>
    <xf numFmtId="0" fontId="37" fillId="36" borderId="18" xfId="0" applyFont="1" applyFill="1" applyBorder="1" applyAlignment="1">
      <alignment horizontal="left" wrapText="1"/>
    </xf>
    <xf numFmtId="0" fontId="37" fillId="39" borderId="18" xfId="0" applyFont="1" applyFill="1" applyBorder="1" applyAlignment="1">
      <alignment horizontal="left" wrapText="1"/>
    </xf>
    <xf numFmtId="0" fontId="37" fillId="36" borderId="18" xfId="0" applyFont="1" applyFill="1" applyBorder="1" applyAlignment="1">
      <alignment horizontal="left" wrapText="1" indent="1"/>
    </xf>
    <xf numFmtId="0" fontId="37" fillId="36" borderId="18" xfId="0" applyFont="1" applyFill="1" applyBorder="1" applyAlignment="1">
      <alignment horizontal="left" wrapText="1" indent="2"/>
    </xf>
    <xf numFmtId="0" fontId="38" fillId="36" borderId="18" xfId="0" applyFont="1" applyFill="1" applyBorder="1" applyAlignment="1">
      <alignment horizontal="left" wrapText="1"/>
    </xf>
    <xf numFmtId="0" fontId="35" fillId="40" borderId="22" xfId="0" applyFont="1" applyFill="1" applyBorder="1" applyAlignment="1">
      <alignment horizontal="center" vertical="center" wrapText="1"/>
    </xf>
    <xf numFmtId="0" fontId="39" fillId="37" borderId="18" xfId="0" applyFont="1" applyFill="1" applyBorder="1" applyAlignment="1">
      <alignment horizontal="left" wrapText="1"/>
    </xf>
    <xf numFmtId="0" fontId="37" fillId="36" borderId="18" xfId="0" applyFont="1" applyFill="1" applyBorder="1" applyAlignment="1">
      <alignment horizontal="left" wrapText="1" indent="3"/>
    </xf>
    <xf numFmtId="0" fontId="38" fillId="38" borderId="18" xfId="0" applyFont="1" applyFill="1" applyBorder="1" applyAlignment="1">
      <alignment horizontal="left" wrapText="1" indent="1"/>
    </xf>
    <xf numFmtId="0" fontId="37" fillId="36" borderId="18" xfId="0" applyFont="1" applyFill="1" applyBorder="1" applyAlignment="1">
      <alignment horizontal="left" wrapText="1" indent="4"/>
    </xf>
    <xf numFmtId="4" fontId="18" fillId="0" borderId="0" xfId="0" applyNumberFormat="1" applyFont="1"/>
    <xf numFmtId="4" fontId="36" fillId="0" borderId="0" xfId="0" applyNumberFormat="1" applyFont="1" applyFill="1"/>
    <xf numFmtId="4" fontId="37" fillId="36" borderId="16" xfId="0" applyNumberFormat="1" applyFont="1" applyFill="1" applyBorder="1" applyAlignment="1">
      <alignment wrapText="1"/>
    </xf>
    <xf numFmtId="0" fontId="41" fillId="36" borderId="18" xfId="0" applyFont="1" applyFill="1" applyBorder="1" applyAlignment="1">
      <alignment horizontal="left" wrapText="1" indent="2"/>
    </xf>
    <xf numFmtId="4" fontId="41" fillId="36" borderId="16" xfId="0" applyNumberFormat="1" applyFont="1" applyFill="1" applyBorder="1" applyAlignment="1">
      <alignment horizontal="right" wrapText="1" indent="1"/>
    </xf>
    <xf numFmtId="4" fontId="37" fillId="36" borderId="16" xfId="0" applyNumberFormat="1" applyFont="1" applyFill="1" applyBorder="1" applyAlignment="1">
      <alignment horizontal="right" wrapText="1" indent="1"/>
    </xf>
    <xf numFmtId="0" fontId="27" fillId="0" borderId="11" xfId="0" quotePrefix="1" applyFont="1" applyBorder="1" applyAlignment="1">
      <alignment horizontal="left" vertical="center"/>
    </xf>
    <xf numFmtId="0" fontId="28" fillId="0" borderId="12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3" fillId="0" borderId="0" xfId="0" applyFont="1" applyAlignment="1">
      <alignment wrapText="1"/>
    </xf>
    <xf numFmtId="0" fontId="27" fillId="34" borderId="11" xfId="0" applyNumberFormat="1" applyFont="1" applyFill="1" applyBorder="1" applyAlignment="1" applyProtection="1">
      <alignment horizontal="left" vertical="center" wrapText="1"/>
    </xf>
    <xf numFmtId="0" fontId="28" fillId="34" borderId="12" xfId="0" applyNumberFormat="1" applyFont="1" applyFill="1" applyBorder="1" applyAlignment="1" applyProtection="1">
      <alignment vertical="center" wrapText="1"/>
    </xf>
    <xf numFmtId="0" fontId="28" fillId="34" borderId="12" xfId="0" applyNumberFormat="1" applyFont="1" applyFill="1" applyBorder="1" applyAlignment="1" applyProtection="1">
      <alignment vertic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8" fillId="0" borderId="12" xfId="0" applyNumberFormat="1" applyFont="1" applyFill="1" applyBorder="1" applyAlignment="1" applyProtection="1">
      <alignment vertical="center" wrapText="1"/>
    </xf>
    <xf numFmtId="0" fontId="27" fillId="0" borderId="11" xfId="0" quotePrefix="1" applyFont="1" applyFill="1" applyBorder="1" applyAlignment="1">
      <alignment horizontal="left" vertical="center"/>
    </xf>
    <xf numFmtId="0" fontId="22" fillId="0" borderId="11" xfId="0" quotePrefix="1" applyFont="1" applyBorder="1" applyAlignment="1">
      <alignment horizontal="center" wrapText="1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6" fillId="0" borderId="11" xfId="0" quotePrefix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11" xfId="0" quotePrefix="1" applyNumberFormat="1" applyFont="1" applyFill="1" applyBorder="1" applyAlignment="1" applyProtection="1">
      <alignment horizontal="left" vertical="center" wrapText="1"/>
    </xf>
    <xf numFmtId="0" fontId="27" fillId="34" borderId="11" xfId="0" quotePrefix="1" applyNumberFormat="1" applyFont="1" applyFill="1" applyBorder="1" applyAlignment="1" applyProtection="1">
      <alignment horizontal="left" vertical="center" wrapText="1"/>
    </xf>
    <xf numFmtId="0" fontId="33" fillId="0" borderId="0" xfId="0" applyNumberFormat="1" applyFont="1" applyFill="1" applyBorder="1" applyAlignment="1" applyProtection="1">
      <alignment wrapText="1"/>
    </xf>
    <xf numFmtId="0" fontId="34" fillId="0" borderId="0" xfId="0" applyNumberFormat="1" applyFont="1" applyFill="1" applyBorder="1" applyAlignment="1" applyProtection="1">
      <alignment wrapText="1"/>
    </xf>
    <xf numFmtId="0" fontId="27" fillId="35" borderId="11" xfId="0" applyNumberFormat="1" applyFont="1" applyFill="1" applyBorder="1" applyAlignment="1" applyProtection="1">
      <alignment horizontal="left" vertical="center" wrapText="1"/>
    </xf>
    <xf numFmtId="0" fontId="27" fillId="35" borderId="12" xfId="0" applyNumberFormat="1" applyFont="1" applyFill="1" applyBorder="1" applyAlignment="1" applyProtection="1">
      <alignment horizontal="left" vertical="center" wrapText="1"/>
    </xf>
    <xf numFmtId="0" fontId="27" fillId="35" borderId="14" xfId="0" applyNumberFormat="1" applyFont="1" applyFill="1" applyBorder="1" applyAlignment="1" applyProtection="1">
      <alignment horizontal="left" vertical="center" wrapText="1"/>
    </xf>
    <xf numFmtId="0" fontId="27" fillId="34" borderId="12" xfId="0" applyNumberFormat="1" applyFont="1" applyFill="1" applyBorder="1" applyAlignment="1" applyProtection="1">
      <alignment horizontal="left" vertical="center" wrapText="1"/>
    </xf>
    <xf numFmtId="0" fontId="27" fillId="34" borderId="14" xfId="0" applyNumberFormat="1" applyFont="1" applyFill="1" applyBorder="1" applyAlignment="1" applyProtection="1">
      <alignment horizontal="left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0" fontId="37" fillId="40" borderId="23" xfId="0" applyFont="1" applyFill="1" applyBorder="1" applyAlignment="1">
      <alignment horizontal="left" wrapText="1"/>
    </xf>
    <xf numFmtId="0" fontId="0" fillId="40" borderId="10" xfId="0" applyFill="1" applyBorder="1" applyAlignment="1">
      <alignment wrapText="1"/>
    </xf>
    <xf numFmtId="0" fontId="0" fillId="40" borderId="20" xfId="0" applyFill="1" applyBorder="1" applyAlignment="1">
      <alignment wrapText="1"/>
    </xf>
    <xf numFmtId="0" fontId="23" fillId="0" borderId="0" xfId="0" applyFont="1" applyAlignment="1">
      <alignment horizontal="left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141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Normal="100" workbookViewId="0">
      <selection activeCell="I4" sqref="I4"/>
    </sheetView>
  </sheetViews>
  <sheetFormatPr defaultRowHeight="15" x14ac:dyDescent="0.25"/>
  <cols>
    <col min="5" max="5" width="25.140625" customWidth="1"/>
    <col min="6" max="7" width="20.28515625" customWidth="1"/>
    <col min="8" max="8" width="20.140625" customWidth="1"/>
    <col min="9" max="9" width="20.5703125" customWidth="1"/>
    <col min="10" max="10" width="19.7109375" customWidth="1"/>
    <col min="11" max="11" width="10.7109375" bestFit="1" customWidth="1"/>
    <col min="12" max="12" width="10.140625" bestFit="1" customWidth="1"/>
    <col min="13" max="13" width="11.7109375" bestFit="1" customWidth="1"/>
  </cols>
  <sheetData>
    <row r="1" spans="1:13" ht="42" customHeight="1" x14ac:dyDescent="0.25">
      <c r="A1" s="111" t="s">
        <v>25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3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x14ac:dyDescent="0.25">
      <c r="A3" s="111" t="s">
        <v>2</v>
      </c>
      <c r="B3" s="111"/>
      <c r="C3" s="111"/>
      <c r="D3" s="111"/>
      <c r="E3" s="111"/>
      <c r="F3" s="111"/>
      <c r="G3" s="111"/>
      <c r="H3" s="111"/>
      <c r="I3" s="112"/>
      <c r="J3" s="112"/>
    </row>
    <row r="4" spans="1:13" ht="18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3" ht="15.75" x14ac:dyDescent="0.25">
      <c r="A5" s="111" t="s">
        <v>3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3" ht="18" x14ac:dyDescent="0.25">
      <c r="A6" s="4"/>
      <c r="B6" s="5"/>
      <c r="C6" s="5"/>
      <c r="D6" s="5"/>
      <c r="E6" s="6"/>
      <c r="F6" s="7"/>
      <c r="G6" s="7"/>
      <c r="H6" s="7"/>
      <c r="I6" s="7"/>
      <c r="J6" s="8" t="s">
        <v>4</v>
      </c>
    </row>
    <row r="7" spans="1:13" ht="26.25" customHeight="1" x14ac:dyDescent="0.25">
      <c r="A7" s="123" t="s">
        <v>24</v>
      </c>
      <c r="B7" s="124"/>
      <c r="C7" s="124"/>
      <c r="D7" s="124"/>
      <c r="E7" s="125"/>
      <c r="F7" s="9" t="s">
        <v>26</v>
      </c>
      <c r="G7" s="9" t="s">
        <v>0</v>
      </c>
      <c r="H7" s="9" t="s">
        <v>27</v>
      </c>
      <c r="I7" s="9" t="s">
        <v>1</v>
      </c>
      <c r="J7" s="9" t="s">
        <v>28</v>
      </c>
    </row>
    <row r="8" spans="1:13" x14ac:dyDescent="0.25">
      <c r="A8" s="120">
        <v>1</v>
      </c>
      <c r="B8" s="121"/>
      <c r="C8" s="121"/>
      <c r="D8" s="121"/>
      <c r="E8" s="122"/>
      <c r="F8" s="34">
        <v>2</v>
      </c>
      <c r="G8" s="34">
        <v>3</v>
      </c>
      <c r="H8" s="34">
        <v>4</v>
      </c>
      <c r="I8" s="34">
        <v>5</v>
      </c>
      <c r="J8" s="34">
        <v>6</v>
      </c>
    </row>
    <row r="9" spans="1:13" x14ac:dyDescent="0.25">
      <c r="A9" s="114" t="s">
        <v>5</v>
      </c>
      <c r="B9" s="115"/>
      <c r="C9" s="115"/>
      <c r="D9" s="115"/>
      <c r="E9" s="116"/>
      <c r="F9" s="23">
        <f>F10+F11</f>
        <v>4052594.51</v>
      </c>
      <c r="G9" s="23">
        <f t="shared" ref="G9:J9" si="0">G10+G11</f>
        <v>3592729.32</v>
      </c>
      <c r="H9" s="23">
        <f t="shared" si="0"/>
        <v>3414487.9000000004</v>
      </c>
      <c r="I9" s="23">
        <f t="shared" si="0"/>
        <v>3414487.9000000004</v>
      </c>
      <c r="J9" s="23">
        <f t="shared" si="0"/>
        <v>3414487.9000000004</v>
      </c>
    </row>
    <row r="10" spans="1:13" x14ac:dyDescent="0.25">
      <c r="A10" s="117" t="s">
        <v>6</v>
      </c>
      <c r="B10" s="118"/>
      <c r="C10" s="118"/>
      <c r="D10" s="118"/>
      <c r="E10" s="110"/>
      <c r="F10" s="24">
        <v>4052594.51</v>
      </c>
      <c r="G10" s="24">
        <f>214733.84+3377995.48</f>
        <v>3592729.32</v>
      </c>
      <c r="H10" s="24">
        <f>215988.93+3198498.97</f>
        <v>3414487.9000000004</v>
      </c>
      <c r="I10" s="24">
        <f>+H10</f>
        <v>3414487.9000000004</v>
      </c>
      <c r="J10" s="24">
        <f>+H10</f>
        <v>3414487.9000000004</v>
      </c>
    </row>
    <row r="11" spans="1:13" x14ac:dyDescent="0.25">
      <c r="A11" s="119" t="s">
        <v>7</v>
      </c>
      <c r="B11" s="110"/>
      <c r="C11" s="110"/>
      <c r="D11" s="110"/>
      <c r="E11" s="110"/>
      <c r="F11" s="24">
        <v>0</v>
      </c>
      <c r="G11" s="24">
        <v>0</v>
      </c>
      <c r="H11" s="24">
        <v>0</v>
      </c>
      <c r="I11" s="24">
        <v>0</v>
      </c>
      <c r="J11" s="24">
        <v>0</v>
      </c>
      <c r="M11" s="36"/>
    </row>
    <row r="12" spans="1:13" x14ac:dyDescent="0.25">
      <c r="A12" s="10" t="s">
        <v>8</v>
      </c>
      <c r="B12" s="11"/>
      <c r="C12" s="11"/>
      <c r="D12" s="11"/>
      <c r="E12" s="11"/>
      <c r="F12" s="23">
        <f>F13+F14</f>
        <v>3256182.36</v>
      </c>
      <c r="G12" s="23">
        <f t="shared" ref="G12:J12" si="1">G13+G14</f>
        <v>3598119.65</v>
      </c>
      <c r="H12" s="23">
        <f t="shared" si="1"/>
        <v>3419287.9000000004</v>
      </c>
      <c r="I12" s="23">
        <f t="shared" si="1"/>
        <v>3414487.9</v>
      </c>
      <c r="J12" s="23">
        <f t="shared" si="1"/>
        <v>3414487.9</v>
      </c>
    </row>
    <row r="13" spans="1:13" x14ac:dyDescent="0.25">
      <c r="A13" s="126" t="s">
        <v>9</v>
      </c>
      <c r="B13" s="118"/>
      <c r="C13" s="118"/>
      <c r="D13" s="118"/>
      <c r="E13" s="118"/>
      <c r="F13" s="24">
        <v>3252601.94</v>
      </c>
      <c r="G13" s="24">
        <f>214733.84+3367527.48</f>
        <v>3582261.32</v>
      </c>
      <c r="H13" s="24">
        <f>215988.93+3182950.97</f>
        <v>3398939.9000000004</v>
      </c>
      <c r="I13" s="24">
        <f>3398939.9-2400</f>
        <v>3396539.9</v>
      </c>
      <c r="J13" s="30">
        <f>+I13</f>
        <v>3396539.9</v>
      </c>
      <c r="M13" s="29"/>
    </row>
    <row r="14" spans="1:13" x14ac:dyDescent="0.25">
      <c r="A14" s="109" t="s">
        <v>10</v>
      </c>
      <c r="B14" s="110"/>
      <c r="C14" s="110"/>
      <c r="D14" s="110"/>
      <c r="E14" s="110"/>
      <c r="F14" s="25">
        <v>3580.42</v>
      </c>
      <c r="G14" s="25">
        <v>15858.33</v>
      </c>
      <c r="H14" s="25">
        <v>20348</v>
      </c>
      <c r="I14" s="25">
        <f>20348-2400</f>
        <v>17948</v>
      </c>
      <c r="J14" s="30">
        <f>+I14</f>
        <v>17948</v>
      </c>
      <c r="M14" s="29"/>
    </row>
    <row r="15" spans="1:13" x14ac:dyDescent="0.25">
      <c r="A15" s="127" t="s">
        <v>11</v>
      </c>
      <c r="B15" s="115"/>
      <c r="C15" s="115"/>
      <c r="D15" s="115"/>
      <c r="E15" s="115"/>
      <c r="F15" s="23">
        <f>F9-F12</f>
        <v>796412.14999999991</v>
      </c>
      <c r="G15" s="23">
        <f t="shared" ref="G15:J15" si="2">G9-G12</f>
        <v>-5390.3300000000745</v>
      </c>
      <c r="H15" s="23">
        <f t="shared" si="2"/>
        <v>-4800</v>
      </c>
      <c r="I15" s="23">
        <f t="shared" si="2"/>
        <v>0</v>
      </c>
      <c r="J15" s="23">
        <f t="shared" si="2"/>
        <v>0</v>
      </c>
      <c r="M15" s="29"/>
    </row>
    <row r="16" spans="1:13" ht="18" x14ac:dyDescent="0.25">
      <c r="A16" s="2"/>
      <c r="B16" s="12"/>
      <c r="C16" s="12"/>
      <c r="D16" s="12"/>
      <c r="E16" s="12"/>
      <c r="F16" s="12"/>
      <c r="G16" s="12"/>
      <c r="H16" s="13"/>
      <c r="I16" s="13"/>
      <c r="J16" s="13"/>
      <c r="M16" s="29"/>
    </row>
    <row r="17" spans="1:13" ht="15.75" x14ac:dyDescent="0.25">
      <c r="A17" s="111" t="s">
        <v>12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29"/>
    </row>
    <row r="18" spans="1:13" ht="18" x14ac:dyDescent="0.25">
      <c r="A18" s="2"/>
      <c r="B18" s="12"/>
      <c r="C18" s="12"/>
      <c r="D18" s="12"/>
      <c r="E18" s="12"/>
      <c r="F18" s="12"/>
      <c r="G18" s="12"/>
      <c r="H18" s="13"/>
      <c r="I18" s="13"/>
      <c r="J18" s="13"/>
    </row>
    <row r="19" spans="1:13" x14ac:dyDescent="0.25">
      <c r="A19" s="123" t="s">
        <v>24</v>
      </c>
      <c r="B19" s="124"/>
      <c r="C19" s="124"/>
      <c r="D19" s="124"/>
      <c r="E19" s="125"/>
      <c r="F19" s="9" t="str">
        <f>+F7</f>
        <v>Izvršenje 2024.</v>
      </c>
      <c r="G19" s="9" t="str">
        <f>+G7</f>
        <v>Plan 2025.</v>
      </c>
      <c r="H19" s="9" t="str">
        <f>+H7</f>
        <v>Plan za 2026.</v>
      </c>
      <c r="I19" s="9" t="str">
        <f>+I7</f>
        <v>Projekcija 2027.</v>
      </c>
      <c r="J19" s="9" t="str">
        <f>+J7</f>
        <v>Projekcija 2028.</v>
      </c>
    </row>
    <row r="20" spans="1:13" x14ac:dyDescent="0.25">
      <c r="A20" s="120">
        <v>1</v>
      </c>
      <c r="B20" s="121"/>
      <c r="C20" s="121"/>
      <c r="D20" s="121"/>
      <c r="E20" s="122"/>
      <c r="F20" s="34">
        <v>2</v>
      </c>
      <c r="G20" s="34">
        <v>3</v>
      </c>
      <c r="H20" s="34">
        <v>4</v>
      </c>
      <c r="I20" s="34">
        <v>5</v>
      </c>
      <c r="J20" s="34">
        <v>6</v>
      </c>
    </row>
    <row r="21" spans="1:13" x14ac:dyDescent="0.25">
      <c r="A21" s="109" t="s">
        <v>13</v>
      </c>
      <c r="B21" s="110"/>
      <c r="C21" s="110"/>
      <c r="D21" s="110"/>
      <c r="E21" s="110"/>
      <c r="F21" s="25">
        <v>0</v>
      </c>
      <c r="G21" s="25">
        <v>0</v>
      </c>
      <c r="H21" s="25">
        <v>0</v>
      </c>
      <c r="I21" s="25">
        <v>0</v>
      </c>
      <c r="J21" s="30">
        <v>0</v>
      </c>
      <c r="L21" s="29"/>
      <c r="M21" s="29"/>
    </row>
    <row r="22" spans="1:13" x14ac:dyDescent="0.25">
      <c r="A22" s="109" t="s">
        <v>14</v>
      </c>
      <c r="B22" s="110"/>
      <c r="C22" s="110"/>
      <c r="D22" s="110"/>
      <c r="E22" s="110"/>
      <c r="F22" s="25">
        <v>430332.69</v>
      </c>
      <c r="G22" s="25">
        <v>0</v>
      </c>
      <c r="H22" s="25">
        <v>0</v>
      </c>
      <c r="I22" s="25">
        <v>0</v>
      </c>
      <c r="J22" s="30">
        <v>0</v>
      </c>
    </row>
    <row r="23" spans="1:13" x14ac:dyDescent="0.25">
      <c r="A23" s="127" t="s">
        <v>15</v>
      </c>
      <c r="B23" s="115"/>
      <c r="C23" s="115"/>
      <c r="D23" s="115"/>
      <c r="E23" s="115"/>
      <c r="F23" s="23">
        <f>F21-F22</f>
        <v>-430332.69</v>
      </c>
      <c r="G23" s="23">
        <f t="shared" ref="G23:J23" si="3">G21-G22</f>
        <v>0</v>
      </c>
      <c r="H23" s="23">
        <f t="shared" si="3"/>
        <v>0</v>
      </c>
      <c r="I23" s="23">
        <f t="shared" si="3"/>
        <v>0</v>
      </c>
      <c r="J23" s="23">
        <f t="shared" si="3"/>
        <v>0</v>
      </c>
    </row>
    <row r="24" spans="1:13" x14ac:dyDescent="0.25">
      <c r="A24" s="127" t="s">
        <v>16</v>
      </c>
      <c r="B24" s="115"/>
      <c r="C24" s="115"/>
      <c r="D24" s="115"/>
      <c r="E24" s="115"/>
      <c r="F24" s="23">
        <f>F15+F23</f>
        <v>366079.4599999999</v>
      </c>
      <c r="G24" s="23">
        <f t="shared" ref="G24:J24" si="4">G15+G23</f>
        <v>-5390.3300000000745</v>
      </c>
      <c r="H24" s="23">
        <f t="shared" si="4"/>
        <v>-4800</v>
      </c>
      <c r="I24" s="23">
        <f t="shared" si="4"/>
        <v>0</v>
      </c>
      <c r="J24" s="23">
        <f t="shared" si="4"/>
        <v>0</v>
      </c>
      <c r="M24" s="29"/>
    </row>
    <row r="25" spans="1:13" ht="18" x14ac:dyDescent="0.25">
      <c r="A25" s="14"/>
      <c r="B25" s="12"/>
      <c r="C25" s="12"/>
      <c r="D25" s="12"/>
      <c r="E25" s="12"/>
      <c r="F25" s="12"/>
      <c r="G25" s="12"/>
      <c r="H25" s="13"/>
      <c r="I25" s="13"/>
      <c r="J25" s="13"/>
    </row>
    <row r="26" spans="1:13" ht="15.75" x14ac:dyDescent="0.25">
      <c r="A26" s="111" t="s">
        <v>17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3" ht="15.75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29"/>
    </row>
    <row r="28" spans="1:13" x14ac:dyDescent="0.25">
      <c r="A28" s="123" t="s">
        <v>24</v>
      </c>
      <c r="B28" s="124"/>
      <c r="C28" s="124"/>
      <c r="D28" s="124"/>
      <c r="E28" s="125"/>
      <c r="F28" s="9" t="str">
        <f>+F7</f>
        <v>Izvršenje 2024.</v>
      </c>
      <c r="G28" s="9" t="str">
        <f>+G7</f>
        <v>Plan 2025.</v>
      </c>
      <c r="H28" s="9" t="str">
        <f>+H7</f>
        <v>Plan za 2026.</v>
      </c>
      <c r="I28" s="9" t="str">
        <f>+I7</f>
        <v>Projekcija 2027.</v>
      </c>
      <c r="J28" s="9" t="str">
        <f>+J7</f>
        <v>Projekcija 2028.</v>
      </c>
    </row>
    <row r="29" spans="1:13" x14ac:dyDescent="0.25">
      <c r="A29" s="120">
        <v>1</v>
      </c>
      <c r="B29" s="121"/>
      <c r="C29" s="121"/>
      <c r="D29" s="121"/>
      <c r="E29" s="122"/>
      <c r="F29" s="34">
        <v>2</v>
      </c>
      <c r="G29" s="34">
        <v>3</v>
      </c>
      <c r="H29" s="34">
        <v>4</v>
      </c>
      <c r="I29" s="34">
        <v>5</v>
      </c>
      <c r="J29" s="34">
        <v>6</v>
      </c>
      <c r="M29" s="29"/>
    </row>
    <row r="30" spans="1:13" ht="15" customHeight="1" x14ac:dyDescent="0.25">
      <c r="A30" s="130" t="s">
        <v>18</v>
      </c>
      <c r="B30" s="131"/>
      <c r="C30" s="131"/>
      <c r="D30" s="131"/>
      <c r="E30" s="132"/>
      <c r="F30" s="26">
        <f>-791021.82+430332.69</f>
        <v>-360689.12999999995</v>
      </c>
      <c r="G30" s="26">
        <v>5390.33</v>
      </c>
      <c r="H30" s="26">
        <v>4800</v>
      </c>
      <c r="I30" s="26">
        <v>0</v>
      </c>
      <c r="J30" s="31">
        <v>0</v>
      </c>
    </row>
    <row r="31" spans="1:13" ht="15" customHeight="1" x14ac:dyDescent="0.25">
      <c r="A31" s="127" t="s">
        <v>19</v>
      </c>
      <c r="B31" s="115"/>
      <c r="C31" s="115"/>
      <c r="D31" s="115"/>
      <c r="E31" s="115"/>
      <c r="F31" s="27">
        <f>F24+F30</f>
        <v>5390.3299999999581</v>
      </c>
      <c r="G31" s="27">
        <f t="shared" ref="G31:J31" si="5">G24+G30</f>
        <v>-7.4578565545380116E-11</v>
      </c>
      <c r="H31" s="27">
        <f t="shared" si="5"/>
        <v>0</v>
      </c>
      <c r="I31" s="27">
        <f t="shared" si="5"/>
        <v>0</v>
      </c>
      <c r="J31" s="32">
        <f t="shared" si="5"/>
        <v>0</v>
      </c>
    </row>
    <row r="32" spans="1:13" ht="45" customHeight="1" x14ac:dyDescent="0.25">
      <c r="A32" s="114" t="s">
        <v>20</v>
      </c>
      <c r="B32" s="133"/>
      <c r="C32" s="133"/>
      <c r="D32" s="133"/>
      <c r="E32" s="134"/>
      <c r="F32" s="27">
        <f>F15+F23+F30-F31</f>
        <v>0</v>
      </c>
      <c r="G32" s="27">
        <f t="shared" ref="G32:J32" si="6">G15+G23+G30-G31</f>
        <v>0</v>
      </c>
      <c r="H32" s="27">
        <f t="shared" si="6"/>
        <v>0</v>
      </c>
      <c r="I32" s="27">
        <f t="shared" si="6"/>
        <v>0</v>
      </c>
      <c r="J32" s="32">
        <f t="shared" si="6"/>
        <v>0</v>
      </c>
    </row>
    <row r="33" spans="1:10" ht="15.75" x14ac:dyDescent="0.25">
      <c r="A33" s="17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15.75" x14ac:dyDescent="0.25">
      <c r="A34" s="135" t="s">
        <v>21</v>
      </c>
      <c r="B34" s="135"/>
      <c r="C34" s="135"/>
      <c r="D34" s="135"/>
      <c r="E34" s="135"/>
      <c r="F34" s="135"/>
      <c r="G34" s="135"/>
      <c r="H34" s="135"/>
      <c r="I34" s="135"/>
      <c r="J34" s="135"/>
    </row>
    <row r="35" spans="1:10" ht="18" x14ac:dyDescent="0.25">
      <c r="A35" s="19"/>
      <c r="B35" s="20"/>
      <c r="C35" s="20"/>
      <c r="D35" s="20"/>
      <c r="E35" s="20"/>
      <c r="F35" s="20"/>
      <c r="G35" s="20"/>
      <c r="H35" s="21"/>
      <c r="I35" s="21"/>
      <c r="J35" s="21"/>
    </row>
    <row r="36" spans="1:10" x14ac:dyDescent="0.25">
      <c r="A36" s="123" t="s">
        <v>24</v>
      </c>
      <c r="B36" s="124"/>
      <c r="C36" s="124"/>
      <c r="D36" s="124"/>
      <c r="E36" s="125"/>
      <c r="F36" s="22" t="str">
        <f>+F7</f>
        <v>Izvršenje 2024.</v>
      </c>
      <c r="G36" s="22" t="str">
        <f>+G7</f>
        <v>Plan 2025.</v>
      </c>
      <c r="H36" s="22" t="str">
        <f>+H7</f>
        <v>Plan za 2026.</v>
      </c>
      <c r="I36" s="22" t="str">
        <f>+I7</f>
        <v>Projekcija 2027.</v>
      </c>
      <c r="J36" s="22" t="str">
        <f>+J7</f>
        <v>Projekcija 2028.</v>
      </c>
    </row>
    <row r="37" spans="1:10" ht="18.75" customHeight="1" x14ac:dyDescent="0.25">
      <c r="A37" s="120">
        <v>1</v>
      </c>
      <c r="B37" s="121"/>
      <c r="C37" s="121"/>
      <c r="D37" s="121"/>
      <c r="E37" s="122"/>
      <c r="F37" s="34">
        <v>2</v>
      </c>
      <c r="G37" s="34">
        <v>3</v>
      </c>
      <c r="H37" s="34">
        <v>4</v>
      </c>
      <c r="I37" s="34">
        <v>5</v>
      </c>
      <c r="J37" s="34">
        <v>6</v>
      </c>
    </row>
    <row r="38" spans="1:10" x14ac:dyDescent="0.25">
      <c r="A38" s="130" t="s">
        <v>18</v>
      </c>
      <c r="B38" s="131"/>
      <c r="C38" s="131"/>
      <c r="D38" s="131"/>
      <c r="E38" s="132"/>
      <c r="F38" s="26">
        <v>0</v>
      </c>
      <c r="G38" s="26">
        <f>F41</f>
        <v>0</v>
      </c>
      <c r="H38" s="26">
        <f>G41</f>
        <v>0</v>
      </c>
      <c r="I38" s="26">
        <f>H41</f>
        <v>0</v>
      </c>
      <c r="J38" s="31">
        <f>I41</f>
        <v>0</v>
      </c>
    </row>
    <row r="39" spans="1:10" ht="28.5" customHeight="1" x14ac:dyDescent="0.25">
      <c r="A39" s="130" t="s">
        <v>22</v>
      </c>
      <c r="B39" s="131"/>
      <c r="C39" s="131"/>
      <c r="D39" s="131"/>
      <c r="E39" s="132"/>
      <c r="F39" s="26"/>
      <c r="G39" s="26"/>
      <c r="H39" s="26"/>
      <c r="I39" s="26"/>
      <c r="J39" s="31"/>
    </row>
    <row r="40" spans="1:10" x14ac:dyDescent="0.25">
      <c r="A40" s="130" t="s">
        <v>23</v>
      </c>
      <c r="B40" s="136"/>
      <c r="C40" s="136"/>
      <c r="D40" s="136"/>
      <c r="E40" s="137"/>
      <c r="F40" s="26"/>
      <c r="G40" s="26"/>
      <c r="H40" s="26"/>
      <c r="I40" s="26"/>
      <c r="J40" s="31"/>
    </row>
    <row r="41" spans="1:10" ht="15" customHeight="1" x14ac:dyDescent="0.25">
      <c r="A41" s="127" t="s">
        <v>19</v>
      </c>
      <c r="B41" s="115"/>
      <c r="C41" s="115"/>
      <c r="D41" s="115"/>
      <c r="E41" s="115"/>
      <c r="F41" s="28">
        <f>F38-F39+F40</f>
        <v>0</v>
      </c>
      <c r="G41" s="28">
        <f t="shared" ref="G41:J41" si="7">G38-G39+G40</f>
        <v>0</v>
      </c>
      <c r="H41" s="28">
        <f t="shared" si="7"/>
        <v>0</v>
      </c>
      <c r="I41" s="28">
        <f t="shared" si="7"/>
        <v>0</v>
      </c>
      <c r="J41" s="33">
        <f t="shared" si="7"/>
        <v>0</v>
      </c>
    </row>
    <row r="42" spans="1:10" ht="17.25" customHeight="1" x14ac:dyDescent="0.25"/>
    <row r="43" spans="1:10" x14ac:dyDescent="0.25">
      <c r="A43" s="128"/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9" customHeight="1" x14ac:dyDescent="0.25"/>
  </sheetData>
  <mergeCells count="32">
    <mergeCell ref="A43:J43"/>
    <mergeCell ref="A23:E23"/>
    <mergeCell ref="A24:E24"/>
    <mergeCell ref="A26:J26"/>
    <mergeCell ref="A30:E30"/>
    <mergeCell ref="A31:E31"/>
    <mergeCell ref="A32:E32"/>
    <mergeCell ref="A28:E28"/>
    <mergeCell ref="A29:E29"/>
    <mergeCell ref="A36:E36"/>
    <mergeCell ref="A37:E37"/>
    <mergeCell ref="A34:J34"/>
    <mergeCell ref="A38:E38"/>
    <mergeCell ref="A39:E39"/>
    <mergeCell ref="A40:E40"/>
    <mergeCell ref="A41:E41"/>
    <mergeCell ref="A22:E22"/>
    <mergeCell ref="A1:J1"/>
    <mergeCell ref="A3:J3"/>
    <mergeCell ref="A5:J5"/>
    <mergeCell ref="A9:E9"/>
    <mergeCell ref="A10:E10"/>
    <mergeCell ref="A11:E11"/>
    <mergeCell ref="A8:E8"/>
    <mergeCell ref="A7:E7"/>
    <mergeCell ref="A19:E19"/>
    <mergeCell ref="A20:E20"/>
    <mergeCell ref="A13:E13"/>
    <mergeCell ref="A14:E14"/>
    <mergeCell ref="A15:E15"/>
    <mergeCell ref="A17:J17"/>
    <mergeCell ref="A21:E2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zoomScaleNormal="100" workbookViewId="0">
      <selection activeCell="B39" sqref="B39"/>
    </sheetView>
  </sheetViews>
  <sheetFormatPr defaultColWidth="8.85546875" defaultRowHeight="10.5" x14ac:dyDescent="0.2"/>
  <cols>
    <col min="1" max="1" width="51" style="1" customWidth="1"/>
    <col min="2" max="2" width="17.42578125" style="1" customWidth="1"/>
    <col min="3" max="4" width="16.7109375" style="1" customWidth="1"/>
    <col min="5" max="6" width="20.28515625" style="1" customWidth="1"/>
    <col min="7" max="16384" width="8.85546875" style="1"/>
  </cols>
  <sheetData>
    <row r="1" spans="1:6" ht="31.15" customHeight="1" x14ac:dyDescent="0.2">
      <c r="A1" s="138" t="s">
        <v>103</v>
      </c>
      <c r="B1" s="138"/>
      <c r="C1" s="138"/>
      <c r="D1" s="138"/>
      <c r="E1" s="138"/>
      <c r="F1" s="138"/>
    </row>
    <row r="2" spans="1:6" ht="15.75" x14ac:dyDescent="0.2">
      <c r="A2" s="37"/>
      <c r="B2" s="37"/>
      <c r="C2" s="37"/>
      <c r="D2" s="37"/>
      <c r="E2" s="37"/>
      <c r="F2" s="37"/>
    </row>
    <row r="3" spans="1:6" ht="15.75" x14ac:dyDescent="0.2">
      <c r="A3" s="111" t="s">
        <v>2</v>
      </c>
      <c r="B3" s="111"/>
      <c r="C3" s="111"/>
      <c r="D3" s="111"/>
      <c r="E3" s="111"/>
    </row>
    <row r="4" spans="1:6" ht="18" x14ac:dyDescent="0.2">
      <c r="A4" s="2"/>
      <c r="B4" s="2"/>
      <c r="C4" s="2"/>
      <c r="D4" s="2"/>
      <c r="E4" s="3"/>
    </row>
    <row r="5" spans="1:6" ht="15.75" x14ac:dyDescent="0.2">
      <c r="A5" s="111" t="s">
        <v>49</v>
      </c>
      <c r="B5" s="111"/>
      <c r="C5" s="111"/>
      <c r="D5" s="111"/>
      <c r="E5" s="111"/>
    </row>
    <row r="6" spans="1:6" ht="18" x14ac:dyDescent="0.2">
      <c r="A6" s="2"/>
      <c r="B6" s="2"/>
      <c r="C6" s="2"/>
      <c r="D6" s="2"/>
      <c r="E6" s="3"/>
    </row>
    <row r="7" spans="1:6" ht="15.75" x14ac:dyDescent="0.2">
      <c r="A7" s="111" t="s">
        <v>50</v>
      </c>
      <c r="B7" s="111"/>
      <c r="C7" s="111"/>
      <c r="D7" s="111"/>
      <c r="E7" s="111"/>
    </row>
    <row r="10" spans="1:6" ht="1.9" customHeight="1" thickBot="1" x14ac:dyDescent="0.25"/>
    <row r="11" spans="1:6" ht="11.25" hidden="1" thickBot="1" x14ac:dyDescent="0.25"/>
    <row r="12" spans="1:6" s="38" customFormat="1" ht="30.6" customHeight="1" thickBot="1" x14ac:dyDescent="0.25">
      <c r="A12" s="90" t="s">
        <v>29</v>
      </c>
      <c r="B12" s="79" t="s">
        <v>30</v>
      </c>
      <c r="C12" s="79" t="s">
        <v>0</v>
      </c>
      <c r="D12" s="79" t="s">
        <v>31</v>
      </c>
      <c r="E12" s="79" t="s">
        <v>1</v>
      </c>
      <c r="F12" s="79" t="s">
        <v>28</v>
      </c>
    </row>
    <row r="13" spans="1:6" s="40" customFormat="1" ht="12.75" x14ac:dyDescent="0.2">
      <c r="A13" s="94" t="s">
        <v>32</v>
      </c>
      <c r="B13" s="81"/>
      <c r="C13" s="81"/>
      <c r="D13" s="81"/>
      <c r="E13" s="82"/>
      <c r="F13" s="81"/>
    </row>
    <row r="14" spans="1:6" s="40" customFormat="1" ht="12.75" x14ac:dyDescent="0.2">
      <c r="A14" s="94" t="s">
        <v>33</v>
      </c>
      <c r="B14" s="80">
        <f>+B20</f>
        <v>4052594.5100000002</v>
      </c>
      <c r="C14" s="80">
        <v>3592729.32</v>
      </c>
      <c r="D14" s="80">
        <v>3414487.9</v>
      </c>
      <c r="E14" s="80">
        <v>3414487.9</v>
      </c>
      <c r="F14" s="80">
        <v>3414487.9</v>
      </c>
    </row>
    <row r="15" spans="1:6" s="40" customFormat="1" ht="25.5" x14ac:dyDescent="0.2">
      <c r="A15" s="95" t="s">
        <v>34</v>
      </c>
      <c r="B15" s="41">
        <v>3797914.8</v>
      </c>
      <c r="C15" s="41">
        <v>3318943.97</v>
      </c>
      <c r="D15" s="41">
        <v>3126264.82</v>
      </c>
      <c r="E15" s="41">
        <v>3126264.82</v>
      </c>
      <c r="F15" s="41">
        <v>3126264.82</v>
      </c>
    </row>
    <row r="16" spans="1:6" s="40" customFormat="1" ht="12.75" x14ac:dyDescent="0.2">
      <c r="A16" s="95" t="s">
        <v>35</v>
      </c>
      <c r="B16" s="42">
        <v>10.58</v>
      </c>
      <c r="C16" s="42">
        <v>10</v>
      </c>
      <c r="D16" s="42">
        <v>12</v>
      </c>
      <c r="E16" s="42">
        <v>12</v>
      </c>
      <c r="F16" s="42">
        <v>12</v>
      </c>
    </row>
    <row r="17" spans="1:6" s="40" customFormat="1" ht="25.5" x14ac:dyDescent="0.2">
      <c r="A17" s="95" t="s">
        <v>36</v>
      </c>
      <c r="B17" s="41">
        <v>38581.49</v>
      </c>
      <c r="C17" s="41">
        <v>39800</v>
      </c>
      <c r="D17" s="41">
        <v>47550</v>
      </c>
      <c r="E17" s="41">
        <v>47550</v>
      </c>
      <c r="F17" s="41">
        <v>47550</v>
      </c>
    </row>
    <row r="18" spans="1:6" s="40" customFormat="1" ht="38.25" x14ac:dyDescent="0.2">
      <c r="A18" s="95" t="s">
        <v>37</v>
      </c>
      <c r="B18" s="41">
        <v>20635.310000000001</v>
      </c>
      <c r="C18" s="41">
        <v>19241.509999999998</v>
      </c>
      <c r="D18" s="41">
        <v>24672.15</v>
      </c>
      <c r="E18" s="41">
        <v>24672.15</v>
      </c>
      <c r="F18" s="41">
        <v>24672.15</v>
      </c>
    </row>
    <row r="19" spans="1:6" s="40" customFormat="1" ht="25.5" x14ac:dyDescent="0.2">
      <c r="A19" s="95" t="s">
        <v>38</v>
      </c>
      <c r="B19" s="41">
        <v>195452.33</v>
      </c>
      <c r="C19" s="41">
        <v>214733.84</v>
      </c>
      <c r="D19" s="41">
        <v>215988.93</v>
      </c>
      <c r="E19" s="41">
        <v>215988.93</v>
      </c>
      <c r="F19" s="41">
        <v>215988.93</v>
      </c>
    </row>
    <row r="20" spans="1:6" s="40" customFormat="1" ht="12.75" x14ac:dyDescent="0.2">
      <c r="A20" s="93" t="s">
        <v>39</v>
      </c>
      <c r="B20" s="41">
        <f>SUM(B15:B19)</f>
        <v>4052594.5100000002</v>
      </c>
      <c r="C20" s="41">
        <v>3592729.32</v>
      </c>
      <c r="D20" s="41">
        <v>3414487.9</v>
      </c>
      <c r="E20" s="41">
        <v>3414487.9</v>
      </c>
      <c r="F20" s="41">
        <v>3414487.9</v>
      </c>
    </row>
    <row r="21" spans="1:6" s="40" customFormat="1" ht="12.75" x14ac:dyDescent="0.2">
      <c r="A21" s="46"/>
      <c r="B21" s="47"/>
      <c r="C21" s="47"/>
      <c r="D21" s="47"/>
      <c r="E21" s="48"/>
      <c r="F21" s="47"/>
    </row>
    <row r="22" spans="1:6" s="40" customFormat="1" ht="12.75" x14ac:dyDescent="0.2">
      <c r="A22" s="43"/>
      <c r="B22" s="44"/>
      <c r="C22" s="44"/>
      <c r="D22" s="44"/>
      <c r="E22" s="45"/>
      <c r="F22" s="44"/>
    </row>
    <row r="23" spans="1:6" s="40" customFormat="1" ht="15.75" x14ac:dyDescent="0.2">
      <c r="A23" s="111" t="s">
        <v>51</v>
      </c>
      <c r="B23" s="111"/>
      <c r="C23" s="111"/>
      <c r="D23" s="139"/>
      <c r="E23" s="139"/>
      <c r="F23" s="44"/>
    </row>
    <row r="24" spans="1:6" s="40" customFormat="1" ht="16.5" thickBot="1" x14ac:dyDescent="0.25">
      <c r="A24" s="37"/>
      <c r="B24" s="37"/>
      <c r="C24" s="37"/>
      <c r="D24" s="49"/>
      <c r="E24" s="49"/>
      <c r="F24" s="44"/>
    </row>
    <row r="25" spans="1:6" s="40" customFormat="1" ht="34.15" customHeight="1" thickBot="1" x14ac:dyDescent="0.25">
      <c r="A25" s="90" t="s">
        <v>29</v>
      </c>
      <c r="B25" s="79" t="s">
        <v>30</v>
      </c>
      <c r="C25" s="79" t="s">
        <v>0</v>
      </c>
      <c r="D25" s="79" t="s">
        <v>31</v>
      </c>
      <c r="E25" s="79" t="s">
        <v>1</v>
      </c>
      <c r="F25" s="79" t="s">
        <v>28</v>
      </c>
    </row>
    <row r="26" spans="1:6" s="40" customFormat="1" ht="18" customHeight="1" x14ac:dyDescent="0.2">
      <c r="A26" s="94" t="s">
        <v>32</v>
      </c>
      <c r="B26" s="81"/>
      <c r="C26" s="81"/>
      <c r="D26" s="81"/>
      <c r="E26" s="82"/>
      <c r="F26" s="81"/>
    </row>
    <row r="27" spans="1:6" s="40" customFormat="1" ht="12.75" x14ac:dyDescent="0.2">
      <c r="A27" s="94" t="s">
        <v>40</v>
      </c>
      <c r="B27" s="80">
        <f>SUM(B28:B32)</f>
        <v>3252601.9400000004</v>
      </c>
      <c r="C27" s="80">
        <v>3582261.32</v>
      </c>
      <c r="D27" s="80">
        <v>3398939.9</v>
      </c>
      <c r="E27" s="80">
        <v>3396539.9</v>
      </c>
      <c r="F27" s="80">
        <v>3396539.9</v>
      </c>
    </row>
    <row r="28" spans="1:6" s="40" customFormat="1" ht="12.75" x14ac:dyDescent="0.2">
      <c r="A28" s="95" t="s">
        <v>41</v>
      </c>
      <c r="B28" s="41">
        <v>2998117.24</v>
      </c>
      <c r="C28" s="41">
        <v>3314890.86</v>
      </c>
      <c r="D28" s="41">
        <v>3132126.38</v>
      </c>
      <c r="E28" s="41">
        <v>3132026.38</v>
      </c>
      <c r="F28" s="41">
        <v>3132026.38</v>
      </c>
    </row>
    <row r="29" spans="1:6" s="40" customFormat="1" ht="12.75" x14ac:dyDescent="0.2">
      <c r="A29" s="95" t="s">
        <v>42</v>
      </c>
      <c r="B29" s="41">
        <v>248427.04</v>
      </c>
      <c r="C29" s="41">
        <v>264176.7</v>
      </c>
      <c r="D29" s="41">
        <v>263617.76</v>
      </c>
      <c r="E29" s="41">
        <v>261317.76000000001</v>
      </c>
      <c r="F29" s="41">
        <v>261317.76000000001</v>
      </c>
    </row>
    <row r="30" spans="1:6" s="40" customFormat="1" ht="12.75" x14ac:dyDescent="0.2">
      <c r="A30" s="95" t="s">
        <v>43</v>
      </c>
      <c r="B30" s="41">
        <v>4035.1</v>
      </c>
      <c r="C30" s="42">
        <v>414.17</v>
      </c>
      <c r="D30" s="42">
        <v>414.17</v>
      </c>
      <c r="E30" s="42">
        <v>414.17</v>
      </c>
      <c r="F30" s="42">
        <v>414.17</v>
      </c>
    </row>
    <row r="31" spans="1:6" s="40" customFormat="1" ht="25.5" x14ac:dyDescent="0.2">
      <c r="A31" s="95" t="s">
        <v>44</v>
      </c>
      <c r="B31" s="42">
        <v>249.56</v>
      </c>
      <c r="C31" s="42">
        <v>327.08999999999997</v>
      </c>
      <c r="D31" s="42">
        <v>329.09</v>
      </c>
      <c r="E31" s="42">
        <v>329.09</v>
      </c>
      <c r="F31" s="42">
        <v>329.09</v>
      </c>
    </row>
    <row r="32" spans="1:6" s="40" customFormat="1" ht="25.5" x14ac:dyDescent="0.2">
      <c r="A32" s="95" t="s">
        <v>45</v>
      </c>
      <c r="B32" s="41">
        <v>1773</v>
      </c>
      <c r="C32" s="41">
        <v>2452.5</v>
      </c>
      <c r="D32" s="41">
        <v>2452.5</v>
      </c>
      <c r="E32" s="41">
        <v>2452.5</v>
      </c>
      <c r="F32" s="41">
        <v>2452.5</v>
      </c>
    </row>
    <row r="33" spans="1:6" s="40" customFormat="1" ht="12.75" x14ac:dyDescent="0.2">
      <c r="A33" s="94" t="s">
        <v>46</v>
      </c>
      <c r="B33" s="80">
        <v>3580.42</v>
      </c>
      <c r="C33" s="80">
        <v>15858.33</v>
      </c>
      <c r="D33" s="80">
        <v>20348</v>
      </c>
      <c r="E33" s="80">
        <v>17948</v>
      </c>
      <c r="F33" s="80">
        <v>17948</v>
      </c>
    </row>
    <row r="34" spans="1:6" s="40" customFormat="1" ht="25.5" x14ac:dyDescent="0.2">
      <c r="A34" s="95" t="s">
        <v>47</v>
      </c>
      <c r="B34" s="41">
        <v>3580.42</v>
      </c>
      <c r="C34" s="41">
        <v>15858.33</v>
      </c>
      <c r="D34" s="41">
        <v>20348</v>
      </c>
      <c r="E34" s="41">
        <v>17948</v>
      </c>
      <c r="F34" s="41">
        <v>17948</v>
      </c>
    </row>
    <row r="35" spans="1:6" s="40" customFormat="1" ht="12.75" x14ac:dyDescent="0.2">
      <c r="A35" s="93" t="s">
        <v>48</v>
      </c>
      <c r="B35" s="41">
        <f>+B33+B32+B31+B30+B29+B28</f>
        <v>3256182.3600000003</v>
      </c>
      <c r="C35" s="41">
        <v>3598119.65</v>
      </c>
      <c r="D35" s="41">
        <v>3419287.9</v>
      </c>
      <c r="E35" s="41">
        <v>3414487.9</v>
      </c>
      <c r="F35" s="41">
        <v>3414487.9</v>
      </c>
    </row>
    <row r="38" spans="1:6" x14ac:dyDescent="0.2">
      <c r="C38" s="103"/>
    </row>
  </sheetData>
  <mergeCells count="5">
    <mergeCell ref="A1:F1"/>
    <mergeCell ref="A3:E3"/>
    <mergeCell ref="A5:E5"/>
    <mergeCell ref="A7:E7"/>
    <mergeCell ref="A23:E2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zoomScaleNormal="100" workbookViewId="0">
      <selection activeCell="G29" sqref="G29"/>
    </sheetView>
  </sheetViews>
  <sheetFormatPr defaultColWidth="8.85546875" defaultRowHeight="10.5" x14ac:dyDescent="0.2"/>
  <cols>
    <col min="1" max="1" width="47.140625" style="1" customWidth="1"/>
    <col min="2" max="2" width="14.85546875" style="1" customWidth="1"/>
    <col min="3" max="4" width="16.7109375" style="1" customWidth="1"/>
    <col min="5" max="5" width="18.28515625" style="1" customWidth="1"/>
    <col min="6" max="6" width="16.7109375" style="1" customWidth="1"/>
    <col min="7" max="16384" width="8.85546875" style="1"/>
  </cols>
  <sheetData>
    <row r="1" spans="1:7" ht="41.45" customHeight="1" x14ac:dyDescent="0.2">
      <c r="A1" s="138" t="s">
        <v>104</v>
      </c>
      <c r="B1" s="138"/>
      <c r="C1" s="138"/>
      <c r="D1" s="138"/>
      <c r="E1" s="138"/>
      <c r="F1" s="138"/>
    </row>
    <row r="2" spans="1:7" ht="15.75" x14ac:dyDescent="0.2">
      <c r="B2" s="140"/>
      <c r="C2" s="140"/>
      <c r="D2" s="140"/>
      <c r="E2" s="140"/>
      <c r="F2" s="140"/>
      <c r="G2" s="140"/>
    </row>
    <row r="4" spans="1:7" ht="15.75" x14ac:dyDescent="0.25">
      <c r="A4" s="111" t="s">
        <v>101</v>
      </c>
      <c r="B4" s="111"/>
      <c r="C4" s="111"/>
      <c r="D4" s="111"/>
      <c r="E4"/>
      <c r="F4"/>
      <c r="G4"/>
    </row>
    <row r="5" spans="1:7" ht="18" x14ac:dyDescent="0.25">
      <c r="A5"/>
      <c r="B5"/>
      <c r="C5"/>
      <c r="D5" s="2"/>
      <c r="E5"/>
      <c r="F5"/>
      <c r="G5"/>
    </row>
    <row r="6" spans="1:7" ht="15.75" x14ac:dyDescent="0.25">
      <c r="A6" s="111" t="s">
        <v>49</v>
      </c>
      <c r="B6" s="111"/>
      <c r="C6" s="111"/>
      <c r="D6" s="111"/>
      <c r="E6"/>
      <c r="F6"/>
      <c r="G6"/>
    </row>
    <row r="7" spans="1:7" ht="18" x14ac:dyDescent="0.25">
      <c r="A7" s="2"/>
      <c r="B7" s="2"/>
      <c r="C7" s="2"/>
      <c r="D7" s="2"/>
      <c r="E7"/>
      <c r="F7"/>
      <c r="G7"/>
    </row>
    <row r="8" spans="1:7" ht="15.75" x14ac:dyDescent="0.25">
      <c r="A8" s="111" t="s">
        <v>102</v>
      </c>
      <c r="B8" s="111"/>
      <c r="C8" s="111"/>
      <c r="D8" s="111"/>
      <c r="E8"/>
      <c r="F8"/>
      <c r="G8"/>
    </row>
    <row r="11" spans="1:7" ht="11.25" thickBot="1" x14ac:dyDescent="0.25"/>
    <row r="12" spans="1:7" s="38" customFormat="1" ht="36" customHeight="1" thickBot="1" x14ac:dyDescent="0.25">
      <c r="A12" s="90" t="s">
        <v>29</v>
      </c>
      <c r="B12" s="79" t="s">
        <v>30</v>
      </c>
      <c r="C12" s="79" t="s">
        <v>0</v>
      </c>
      <c r="D12" s="79" t="s">
        <v>31</v>
      </c>
      <c r="E12" s="79" t="s">
        <v>1</v>
      </c>
      <c r="F12" s="79" t="s">
        <v>28</v>
      </c>
    </row>
    <row r="13" spans="1:7" s="40" customFormat="1" ht="12.75" x14ac:dyDescent="0.2">
      <c r="A13" s="91" t="s">
        <v>32</v>
      </c>
      <c r="B13" s="84"/>
      <c r="C13" s="84"/>
      <c r="D13" s="84"/>
      <c r="E13" s="85"/>
      <c r="F13" s="84"/>
    </row>
    <row r="14" spans="1:7" s="40" customFormat="1" ht="12.75" x14ac:dyDescent="0.2">
      <c r="A14" s="92" t="s">
        <v>52</v>
      </c>
      <c r="B14" s="50">
        <v>26670.880000000001</v>
      </c>
      <c r="C14" s="50">
        <v>5791.58</v>
      </c>
      <c r="D14" s="50">
        <v>8987.86</v>
      </c>
      <c r="E14" s="50">
        <v>8987.86</v>
      </c>
      <c r="F14" s="50">
        <v>8987.86</v>
      </c>
    </row>
    <row r="15" spans="1:7" s="40" customFormat="1" ht="12.75" x14ac:dyDescent="0.2">
      <c r="A15" s="92" t="s">
        <v>53</v>
      </c>
      <c r="B15" s="50">
        <v>26670.880000000001</v>
      </c>
      <c r="C15" s="50">
        <v>5791.58</v>
      </c>
      <c r="D15" s="50">
        <v>8987.86</v>
      </c>
      <c r="E15" s="50">
        <v>8987.86</v>
      </c>
      <c r="F15" s="50">
        <v>8987.86</v>
      </c>
    </row>
    <row r="16" spans="1:7" s="40" customFormat="1" ht="12.75" x14ac:dyDescent="0.2">
      <c r="A16" s="92" t="s">
        <v>54</v>
      </c>
      <c r="B16" s="50">
        <v>18908.400000000001</v>
      </c>
      <c r="C16" s="50">
        <v>17579.36</v>
      </c>
      <c r="D16" s="50">
        <v>23012</v>
      </c>
      <c r="E16" s="50">
        <v>23012</v>
      </c>
      <c r="F16" s="50">
        <v>23012</v>
      </c>
    </row>
    <row r="17" spans="1:6" s="40" customFormat="1" ht="12.75" x14ac:dyDescent="0.2">
      <c r="A17" s="92" t="s">
        <v>55</v>
      </c>
      <c r="B17" s="50">
        <v>18908.400000000001</v>
      </c>
      <c r="C17" s="50">
        <v>17579.36</v>
      </c>
      <c r="D17" s="50">
        <v>23012</v>
      </c>
      <c r="E17" s="50">
        <v>23012</v>
      </c>
      <c r="F17" s="50">
        <v>23012</v>
      </c>
    </row>
    <row r="18" spans="1:6" s="40" customFormat="1" ht="12.75" x14ac:dyDescent="0.2">
      <c r="A18" s="92" t="s">
        <v>56</v>
      </c>
      <c r="B18" s="50">
        <v>203456.9</v>
      </c>
      <c r="C18" s="50">
        <v>241847.19</v>
      </c>
      <c r="D18" s="50">
        <v>246650</v>
      </c>
      <c r="E18" s="50">
        <v>246650</v>
      </c>
      <c r="F18" s="50">
        <v>246650</v>
      </c>
    </row>
    <row r="19" spans="1:6" s="40" customFormat="1" ht="25.5" x14ac:dyDescent="0.2">
      <c r="A19" s="92" t="s">
        <v>57</v>
      </c>
      <c r="B19" s="50">
        <v>38580.83</v>
      </c>
      <c r="C19" s="50">
        <v>39800</v>
      </c>
      <c r="D19" s="50">
        <v>47550</v>
      </c>
      <c r="E19" s="50">
        <v>47550</v>
      </c>
      <c r="F19" s="50">
        <v>47550</v>
      </c>
    </row>
    <row r="20" spans="1:6" s="40" customFormat="1" ht="12.75" x14ac:dyDescent="0.2">
      <c r="A20" s="92" t="s">
        <v>58</v>
      </c>
      <c r="B20" s="50">
        <v>164876.07</v>
      </c>
      <c r="C20" s="50">
        <v>202047.19</v>
      </c>
      <c r="D20" s="50">
        <v>199100</v>
      </c>
      <c r="E20" s="50">
        <v>199100</v>
      </c>
      <c r="F20" s="50">
        <v>199100</v>
      </c>
    </row>
    <row r="21" spans="1:6" s="40" customFormat="1" ht="12.75" x14ac:dyDescent="0.2">
      <c r="A21" s="92" t="s">
        <v>59</v>
      </c>
      <c r="B21" s="50">
        <v>3801820.18</v>
      </c>
      <c r="C21" s="50">
        <v>3325839.04</v>
      </c>
      <c r="D21" s="50">
        <v>3134165.89</v>
      </c>
      <c r="E21" s="50">
        <v>3134165.89</v>
      </c>
      <c r="F21" s="50">
        <v>3134165.89</v>
      </c>
    </row>
    <row r="22" spans="1:6" s="40" customFormat="1" ht="12.75" x14ac:dyDescent="0.2">
      <c r="A22" s="92" t="s">
        <v>60</v>
      </c>
      <c r="B22" s="52"/>
      <c r="C22" s="52"/>
      <c r="D22" s="50">
        <v>3131621.96</v>
      </c>
      <c r="E22" s="50">
        <v>3131621.96</v>
      </c>
      <c r="F22" s="50">
        <v>3131621.96</v>
      </c>
    </row>
    <row r="23" spans="1:6" s="40" customFormat="1" ht="12.75" x14ac:dyDescent="0.2">
      <c r="A23" s="92" t="s">
        <v>61</v>
      </c>
      <c r="B23" s="52"/>
      <c r="C23" s="52"/>
      <c r="D23" s="50">
        <v>2543.9299999999998</v>
      </c>
      <c r="E23" s="50">
        <v>2543.9299999999998</v>
      </c>
      <c r="F23" s="50">
        <v>2543.9299999999998</v>
      </c>
    </row>
    <row r="24" spans="1:6" s="40" customFormat="1" ht="12.75" x14ac:dyDescent="0.2">
      <c r="A24" s="92" t="s">
        <v>62</v>
      </c>
      <c r="B24" s="50">
        <v>3519.27</v>
      </c>
      <c r="C24" s="50">
        <v>3024.47</v>
      </c>
      <c r="D24" s="52"/>
      <c r="E24" s="52"/>
      <c r="F24" s="52"/>
    </row>
    <row r="25" spans="1:6" s="40" customFormat="1" ht="12.75" x14ac:dyDescent="0.2">
      <c r="A25" s="92" t="s">
        <v>63</v>
      </c>
      <c r="B25" s="50">
        <v>3797914.8</v>
      </c>
      <c r="C25" s="50">
        <v>3318943.97</v>
      </c>
      <c r="D25" s="52"/>
      <c r="E25" s="52"/>
      <c r="F25" s="52"/>
    </row>
    <row r="26" spans="1:6" s="40" customFormat="1" ht="12.75" x14ac:dyDescent="0.2">
      <c r="A26" s="92" t="s">
        <v>64</v>
      </c>
      <c r="B26" s="50">
        <v>386.11</v>
      </c>
      <c r="C26" s="50">
        <v>3870.6</v>
      </c>
      <c r="D26" s="52"/>
      <c r="E26" s="52"/>
      <c r="F26" s="52"/>
    </row>
    <row r="27" spans="1:6" s="40" customFormat="1" ht="12.75" x14ac:dyDescent="0.2">
      <c r="A27" s="92" t="s">
        <v>65</v>
      </c>
      <c r="B27" s="50">
        <v>1738.15</v>
      </c>
      <c r="C27" s="50">
        <v>1672.15</v>
      </c>
      <c r="D27" s="50">
        <v>1672.15</v>
      </c>
      <c r="E27" s="50">
        <v>1672.15</v>
      </c>
      <c r="F27" s="50">
        <v>1672.15</v>
      </c>
    </row>
    <row r="28" spans="1:6" s="40" customFormat="1" ht="12.75" x14ac:dyDescent="0.2">
      <c r="A28" s="92" t="s">
        <v>66</v>
      </c>
      <c r="B28" s="50">
        <v>1738.15</v>
      </c>
      <c r="C28" s="50">
        <v>1672.15</v>
      </c>
      <c r="D28" s="50">
        <v>1672.15</v>
      </c>
      <c r="E28" s="50">
        <v>1672.15</v>
      </c>
      <c r="F28" s="50">
        <v>1672.15</v>
      </c>
    </row>
    <row r="29" spans="1:6" s="40" customFormat="1" ht="12.75" x14ac:dyDescent="0.2">
      <c r="A29" s="93" t="s">
        <v>39</v>
      </c>
      <c r="B29" s="53">
        <f>+B14+B16+B18+B21+B27</f>
        <v>4052594.5100000002</v>
      </c>
      <c r="C29" s="53">
        <v>3592729.32</v>
      </c>
      <c r="D29" s="53">
        <v>3414487.9</v>
      </c>
      <c r="E29" s="53">
        <v>3414487.9</v>
      </c>
      <c r="F29" s="53">
        <v>3414487.9</v>
      </c>
    </row>
    <row r="30" spans="1:6" s="40" customFormat="1" ht="12.75" x14ac:dyDescent="0.2">
      <c r="A30" s="46"/>
      <c r="B30" s="44"/>
      <c r="C30" s="44"/>
      <c r="D30" s="44"/>
      <c r="E30" s="44"/>
      <c r="F30" s="44"/>
    </row>
    <row r="31" spans="1:6" s="40" customFormat="1" ht="12.75" x14ac:dyDescent="0.2">
      <c r="A31" s="43"/>
      <c r="B31" s="44"/>
      <c r="C31" s="44"/>
      <c r="D31" s="44"/>
      <c r="E31" s="44"/>
      <c r="F31" s="44"/>
    </row>
    <row r="32" spans="1:6" s="40" customFormat="1" ht="15.75" x14ac:dyDescent="0.2">
      <c r="A32" s="111" t="s">
        <v>70</v>
      </c>
      <c r="B32" s="111"/>
      <c r="C32" s="111"/>
      <c r="D32" s="111"/>
      <c r="E32" s="45"/>
      <c r="F32" s="44"/>
    </row>
    <row r="33" spans="1:6" s="40" customFormat="1" ht="3" customHeight="1" x14ac:dyDescent="0.2">
      <c r="A33" s="43"/>
      <c r="B33" s="44"/>
      <c r="C33" s="44"/>
      <c r="D33" s="44"/>
      <c r="E33" s="45"/>
      <c r="F33" s="44"/>
    </row>
    <row r="34" spans="1:6" s="40" customFormat="1" ht="12" customHeight="1" thickBot="1" x14ac:dyDescent="0.25">
      <c r="A34" s="43"/>
      <c r="B34" s="44"/>
      <c r="C34" s="44"/>
      <c r="D34" s="44"/>
      <c r="E34" s="45"/>
      <c r="F34" s="44"/>
    </row>
    <row r="35" spans="1:6" s="40" customFormat="1" ht="31.9" customHeight="1" thickBot="1" x14ac:dyDescent="0.25">
      <c r="A35" s="90" t="s">
        <v>29</v>
      </c>
      <c r="B35" s="79" t="s">
        <v>30</v>
      </c>
      <c r="C35" s="79" t="s">
        <v>0</v>
      </c>
      <c r="D35" s="79" t="s">
        <v>31</v>
      </c>
      <c r="E35" s="79" t="s">
        <v>1</v>
      </c>
      <c r="F35" s="79" t="s">
        <v>28</v>
      </c>
    </row>
    <row r="36" spans="1:6" s="40" customFormat="1" ht="15.75" customHeight="1" x14ac:dyDescent="0.2">
      <c r="A36" s="91" t="s">
        <v>32</v>
      </c>
      <c r="B36" s="84"/>
      <c r="C36" s="84"/>
      <c r="D36" s="84"/>
      <c r="E36" s="85"/>
      <c r="F36" s="84"/>
    </row>
    <row r="37" spans="1:6" s="40" customFormat="1" ht="12.75" x14ac:dyDescent="0.2">
      <c r="A37" s="92" t="s">
        <v>52</v>
      </c>
      <c r="B37" s="50">
        <v>26670.880000000001</v>
      </c>
      <c r="C37" s="50">
        <v>5791.58</v>
      </c>
      <c r="D37" s="50">
        <v>8987.86</v>
      </c>
      <c r="E37" s="50">
        <v>8987.86</v>
      </c>
      <c r="F37" s="50">
        <v>8987.86</v>
      </c>
    </row>
    <row r="38" spans="1:6" s="40" customFormat="1" ht="12.75" x14ac:dyDescent="0.2">
      <c r="A38" s="92" t="s">
        <v>53</v>
      </c>
      <c r="B38" s="50">
        <v>26670.880000000001</v>
      </c>
      <c r="C38" s="50">
        <v>5791.58</v>
      </c>
      <c r="D38" s="50">
        <v>8987.86</v>
      </c>
      <c r="E38" s="50">
        <v>8987.86</v>
      </c>
      <c r="F38" s="50">
        <v>8987.86</v>
      </c>
    </row>
    <row r="39" spans="1:6" s="40" customFormat="1" ht="12.75" x14ac:dyDescent="0.2">
      <c r="A39" s="92" t="s">
        <v>54</v>
      </c>
      <c r="B39" s="50">
        <v>19003.23</v>
      </c>
      <c r="C39" s="50">
        <v>18438.72</v>
      </c>
      <c r="D39" s="50">
        <v>23212</v>
      </c>
      <c r="E39" s="50">
        <v>23012</v>
      </c>
      <c r="F39" s="50">
        <v>23012</v>
      </c>
    </row>
    <row r="40" spans="1:6" s="40" customFormat="1" ht="12.75" x14ac:dyDescent="0.2">
      <c r="A40" s="92" t="s">
        <v>55</v>
      </c>
      <c r="B40" s="50">
        <v>18049.04</v>
      </c>
      <c r="C40" s="50">
        <v>17579.36</v>
      </c>
      <c r="D40" s="50">
        <v>23012</v>
      </c>
      <c r="E40" s="50">
        <v>23012</v>
      </c>
      <c r="F40" s="50">
        <v>23012</v>
      </c>
    </row>
    <row r="41" spans="1:6" s="40" customFormat="1" ht="25.5" x14ac:dyDescent="0.2">
      <c r="A41" s="92" t="s">
        <v>67</v>
      </c>
      <c r="B41" s="51">
        <v>954.19</v>
      </c>
      <c r="C41" s="51">
        <v>859.36</v>
      </c>
      <c r="D41" s="51">
        <v>200</v>
      </c>
      <c r="E41" s="52"/>
      <c r="F41" s="52"/>
    </row>
    <row r="42" spans="1:6" s="40" customFormat="1" ht="12.75" x14ac:dyDescent="0.2">
      <c r="A42" s="92" t="s">
        <v>56</v>
      </c>
      <c r="B42" s="50">
        <v>200521.11</v>
      </c>
      <c r="C42" s="50">
        <v>245368.34</v>
      </c>
      <c r="D42" s="50">
        <v>251250</v>
      </c>
      <c r="E42" s="50">
        <v>246650</v>
      </c>
      <c r="F42" s="50">
        <v>246650</v>
      </c>
    </row>
    <row r="43" spans="1:6" s="40" customFormat="1" ht="25.5" x14ac:dyDescent="0.2">
      <c r="A43" s="92" t="s">
        <v>57</v>
      </c>
      <c r="B43" s="50">
        <v>35059.68</v>
      </c>
      <c r="C43" s="50">
        <v>39800</v>
      </c>
      <c r="D43" s="50">
        <v>47550</v>
      </c>
      <c r="E43" s="50">
        <v>47550</v>
      </c>
      <c r="F43" s="50">
        <v>47550</v>
      </c>
    </row>
    <row r="44" spans="1:6" s="40" customFormat="1" ht="12.75" x14ac:dyDescent="0.2">
      <c r="A44" s="92" t="s">
        <v>58</v>
      </c>
      <c r="B44" s="50">
        <v>164876.07</v>
      </c>
      <c r="C44" s="50">
        <v>202047.19</v>
      </c>
      <c r="D44" s="50">
        <v>199100</v>
      </c>
      <c r="E44" s="50">
        <v>199100</v>
      </c>
      <c r="F44" s="50">
        <v>199100</v>
      </c>
    </row>
    <row r="45" spans="1:6" s="40" customFormat="1" ht="12.75" x14ac:dyDescent="0.2">
      <c r="A45" s="92" t="s">
        <v>68</v>
      </c>
      <c r="B45" s="50">
        <v>585.36</v>
      </c>
      <c r="C45" s="50">
        <v>3521.15</v>
      </c>
      <c r="D45" s="50">
        <v>4600</v>
      </c>
      <c r="E45" s="52"/>
      <c r="F45" s="52"/>
    </row>
    <row r="46" spans="1:6" s="40" customFormat="1" ht="12.75" x14ac:dyDescent="0.2">
      <c r="A46" s="92" t="s">
        <v>59</v>
      </c>
      <c r="B46" s="50">
        <v>3009092.99</v>
      </c>
      <c r="C46" s="50">
        <v>3326004.86</v>
      </c>
      <c r="D46" s="50">
        <v>3134165.89</v>
      </c>
      <c r="E46" s="50">
        <v>3134165.89</v>
      </c>
      <c r="F46" s="50">
        <v>3134165.89</v>
      </c>
    </row>
    <row r="47" spans="1:6" s="40" customFormat="1" ht="12.75" x14ac:dyDescent="0.2">
      <c r="A47" s="92" t="s">
        <v>60</v>
      </c>
      <c r="B47" s="52"/>
      <c r="C47" s="52"/>
      <c r="D47" s="50">
        <v>3131621.96</v>
      </c>
      <c r="E47" s="50">
        <v>3131621.96</v>
      </c>
      <c r="F47" s="50">
        <v>3131621.96</v>
      </c>
    </row>
    <row r="48" spans="1:6" s="40" customFormat="1" ht="12.75" x14ac:dyDescent="0.2">
      <c r="A48" s="92" t="s">
        <v>61</v>
      </c>
      <c r="B48" s="52"/>
      <c r="C48" s="52"/>
      <c r="D48" s="50">
        <v>2543.9299999999998</v>
      </c>
      <c r="E48" s="50">
        <v>2543.9299999999998</v>
      </c>
      <c r="F48" s="50">
        <v>2543.9299999999998</v>
      </c>
    </row>
    <row r="49" spans="1:6" s="40" customFormat="1" ht="12.75" x14ac:dyDescent="0.2">
      <c r="A49" s="92" t="s">
        <v>62</v>
      </c>
      <c r="B49" s="50">
        <v>3519.27</v>
      </c>
      <c r="C49" s="50">
        <v>3024.47</v>
      </c>
      <c r="D49" s="52"/>
      <c r="E49" s="52"/>
      <c r="F49" s="52"/>
    </row>
    <row r="50" spans="1:6" s="40" customFormat="1" ht="12.75" x14ac:dyDescent="0.2">
      <c r="A50" s="92" t="s">
        <v>63</v>
      </c>
      <c r="B50" s="50">
        <v>3003608.73</v>
      </c>
      <c r="C50" s="50">
        <v>3316574.79</v>
      </c>
      <c r="D50" s="52"/>
      <c r="E50" s="52"/>
      <c r="F50" s="52"/>
    </row>
    <row r="51" spans="1:6" s="40" customFormat="1" ht="12.75" x14ac:dyDescent="0.2">
      <c r="A51" s="92" t="s">
        <v>64</v>
      </c>
      <c r="B51" s="50">
        <v>1964.99</v>
      </c>
      <c r="C51" s="50">
        <v>6405.6</v>
      </c>
      <c r="D51" s="52"/>
      <c r="E51" s="52"/>
      <c r="F51" s="52"/>
    </row>
    <row r="52" spans="1:6" s="40" customFormat="1" ht="12.75" x14ac:dyDescent="0.2">
      <c r="A52" s="92" t="s">
        <v>65</v>
      </c>
      <c r="B52" s="50">
        <v>894.15</v>
      </c>
      <c r="C52" s="50">
        <v>2516.15</v>
      </c>
      <c r="D52" s="50">
        <v>1672.15</v>
      </c>
      <c r="E52" s="50">
        <v>1672.15</v>
      </c>
      <c r="F52" s="50">
        <v>1672.15</v>
      </c>
    </row>
    <row r="53" spans="1:6" s="40" customFormat="1" ht="12.75" x14ac:dyDescent="0.2">
      <c r="A53" s="92" t="s">
        <v>66</v>
      </c>
      <c r="B53" s="50">
        <v>894.15</v>
      </c>
      <c r="C53" s="50">
        <v>1672.15</v>
      </c>
      <c r="D53" s="50">
        <v>1672.15</v>
      </c>
      <c r="E53" s="50">
        <v>1672.15</v>
      </c>
      <c r="F53" s="50">
        <v>1672.15</v>
      </c>
    </row>
    <row r="54" spans="1:6" s="40" customFormat="1" ht="12.75" x14ac:dyDescent="0.2">
      <c r="A54" s="92" t="s">
        <v>69</v>
      </c>
      <c r="B54" s="51"/>
      <c r="C54" s="51">
        <v>844</v>
      </c>
      <c r="D54" s="52"/>
      <c r="E54" s="52"/>
      <c r="F54" s="52"/>
    </row>
    <row r="55" spans="1:6" s="40" customFormat="1" ht="12.75" x14ac:dyDescent="0.2">
      <c r="A55" s="93" t="s">
        <v>48</v>
      </c>
      <c r="B55" s="41">
        <f>+B37+B39+B42+B46+B52</f>
        <v>3256182.36</v>
      </c>
      <c r="C55" s="41">
        <v>3598119.65</v>
      </c>
      <c r="D55" s="41">
        <v>3419287.9</v>
      </c>
      <c r="E55" s="41">
        <v>3414487.9</v>
      </c>
      <c r="F55" s="41">
        <v>3414487.9</v>
      </c>
    </row>
  </sheetData>
  <mergeCells count="6">
    <mergeCell ref="A32:D32"/>
    <mergeCell ref="A1:F1"/>
    <mergeCell ref="B2:G2"/>
    <mergeCell ref="A4:D4"/>
    <mergeCell ref="A6:D6"/>
    <mergeCell ref="A8:D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zoomScaleNormal="100" workbookViewId="0">
      <selection activeCell="E22" sqref="E22"/>
    </sheetView>
  </sheetViews>
  <sheetFormatPr defaultColWidth="8.85546875" defaultRowHeight="10.5" x14ac:dyDescent="0.2"/>
  <cols>
    <col min="1" max="1" width="51.140625" style="1" customWidth="1"/>
    <col min="2" max="2" width="20.85546875" style="1" customWidth="1"/>
    <col min="3" max="4" width="16.7109375" style="1" customWidth="1"/>
    <col min="5" max="5" width="12.28515625" style="1" customWidth="1"/>
    <col min="6" max="6" width="13.7109375" style="1" customWidth="1"/>
    <col min="7" max="16384" width="8.85546875" style="1"/>
  </cols>
  <sheetData>
    <row r="1" spans="1:6" ht="51" customHeight="1" x14ac:dyDescent="0.2">
      <c r="A1" s="138" t="s">
        <v>107</v>
      </c>
      <c r="B1" s="138"/>
      <c r="C1" s="138"/>
      <c r="D1" s="138"/>
      <c r="E1" s="138"/>
      <c r="F1" s="138"/>
    </row>
    <row r="2" spans="1:6" ht="15.75" x14ac:dyDescent="0.2">
      <c r="A2" s="37"/>
      <c r="B2" s="37"/>
      <c r="C2" s="37"/>
      <c r="D2" s="37"/>
      <c r="E2" s="37"/>
      <c r="F2" s="37"/>
    </row>
    <row r="3" spans="1:6" ht="15.75" x14ac:dyDescent="0.2">
      <c r="A3" s="37"/>
      <c r="B3" s="37"/>
      <c r="C3" s="37"/>
      <c r="D3" s="37"/>
      <c r="E3" s="37"/>
      <c r="F3" s="37"/>
    </row>
    <row r="4" spans="1:6" ht="15.75" x14ac:dyDescent="0.25">
      <c r="A4" s="111" t="s">
        <v>2</v>
      </c>
      <c r="B4" s="111"/>
      <c r="C4" s="111"/>
      <c r="D4" s="111"/>
      <c r="E4"/>
      <c r="F4"/>
    </row>
    <row r="5" spans="1:6" ht="18" x14ac:dyDescent="0.25">
      <c r="A5" s="2"/>
      <c r="B5" s="2"/>
      <c r="C5" s="2"/>
      <c r="D5" s="2"/>
      <c r="E5"/>
      <c r="F5"/>
    </row>
    <row r="6" spans="1:6" ht="15.75" x14ac:dyDescent="0.25">
      <c r="A6" s="111" t="s">
        <v>49</v>
      </c>
      <c r="B6" s="111"/>
      <c r="C6" s="111"/>
      <c r="D6" s="113"/>
      <c r="E6"/>
      <c r="F6"/>
    </row>
    <row r="7" spans="1:6" ht="18" x14ac:dyDescent="0.25">
      <c r="A7" s="2"/>
      <c r="B7" s="2"/>
      <c r="C7" s="2"/>
      <c r="D7" s="2"/>
      <c r="E7"/>
      <c r="F7"/>
    </row>
    <row r="8" spans="1:6" ht="15.75" x14ac:dyDescent="0.25">
      <c r="A8" s="111" t="s">
        <v>74</v>
      </c>
      <c r="B8" s="111"/>
      <c r="C8" s="111"/>
      <c r="D8" s="141"/>
      <c r="E8"/>
      <c r="F8"/>
    </row>
    <row r="10" spans="1:6" ht="11.25" thickBot="1" x14ac:dyDescent="0.25"/>
    <row r="11" spans="1:6" s="38" customFormat="1" ht="24.6" customHeight="1" thickBot="1" x14ac:dyDescent="0.25">
      <c r="A11" s="90" t="s">
        <v>29</v>
      </c>
      <c r="B11" s="79" t="s">
        <v>30</v>
      </c>
      <c r="C11" s="79" t="s">
        <v>0</v>
      </c>
      <c r="D11" s="79" t="s">
        <v>31</v>
      </c>
      <c r="E11" s="79" t="s">
        <v>1</v>
      </c>
      <c r="F11" s="79" t="s">
        <v>28</v>
      </c>
    </row>
    <row r="12" spans="1:6" s="40" customFormat="1" ht="12.75" x14ac:dyDescent="0.2">
      <c r="A12" s="91" t="s">
        <v>32</v>
      </c>
      <c r="B12" s="84"/>
      <c r="C12" s="84"/>
      <c r="D12" s="84"/>
      <c r="E12" s="85"/>
      <c r="F12" s="84"/>
    </row>
    <row r="13" spans="1:6" s="40" customFormat="1" ht="12.75" x14ac:dyDescent="0.2">
      <c r="A13" s="96" t="s">
        <v>71</v>
      </c>
      <c r="B13" s="41">
        <v>3256182.36</v>
      </c>
      <c r="C13" s="41">
        <v>3598119.65</v>
      </c>
      <c r="D13" s="41">
        <v>3419287.9</v>
      </c>
      <c r="E13" s="41">
        <v>3414487.9</v>
      </c>
      <c r="F13" s="41">
        <v>3414487.9</v>
      </c>
    </row>
    <row r="14" spans="1:6" s="40" customFormat="1" ht="12.75" x14ac:dyDescent="0.2">
      <c r="A14" s="97" t="s">
        <v>72</v>
      </c>
      <c r="B14" s="50">
        <v>3255877.98</v>
      </c>
      <c r="C14" s="50">
        <v>3596186.41</v>
      </c>
      <c r="D14" s="50">
        <v>3417287.9</v>
      </c>
      <c r="E14" s="50">
        <v>3412487.9</v>
      </c>
      <c r="F14" s="50">
        <v>3412487.9</v>
      </c>
    </row>
    <row r="15" spans="1:6" s="40" customFormat="1" ht="12.75" x14ac:dyDescent="0.2">
      <c r="A15" s="97" t="s">
        <v>73</v>
      </c>
      <c r="B15" s="50">
        <v>304.38</v>
      </c>
      <c r="C15" s="50">
        <v>1933.24</v>
      </c>
      <c r="D15" s="50">
        <v>2000</v>
      </c>
      <c r="E15" s="50">
        <v>2000</v>
      </c>
      <c r="F15" s="50">
        <v>2000</v>
      </c>
    </row>
    <row r="16" spans="1:6" s="40" customFormat="1" ht="12.75" x14ac:dyDescent="0.2">
      <c r="A16" s="93" t="s">
        <v>48</v>
      </c>
      <c r="B16" s="41">
        <f>+B14+B15</f>
        <v>3256182.36</v>
      </c>
      <c r="C16" s="41">
        <v>3598119.65</v>
      </c>
      <c r="D16" s="41">
        <v>3419287.9</v>
      </c>
      <c r="E16" s="41">
        <v>3414487.9</v>
      </c>
      <c r="F16" s="41">
        <v>3414487.9</v>
      </c>
    </row>
    <row r="22" spans="5:5" x14ac:dyDescent="0.2">
      <c r="E22" s="103"/>
    </row>
  </sheetData>
  <mergeCells count="4">
    <mergeCell ref="A1:F1"/>
    <mergeCell ref="A4:D4"/>
    <mergeCell ref="A6:D6"/>
    <mergeCell ref="A8:D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5"/>
  <sheetViews>
    <sheetView zoomScaleNormal="100" workbookViewId="0">
      <selection activeCell="D25" sqref="D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4.5703125" customWidth="1"/>
    <col min="5" max="5" width="24" customWidth="1"/>
    <col min="6" max="6" width="24.42578125" customWidth="1"/>
    <col min="7" max="7" width="22.85546875" customWidth="1"/>
    <col min="8" max="8" width="23.85546875" customWidth="1"/>
    <col min="9" max="9" width="0.140625" customWidth="1"/>
    <col min="10" max="10" width="9.140625" hidden="1" customWidth="1"/>
  </cols>
  <sheetData>
    <row r="1" spans="1:10" ht="15.75" x14ac:dyDescent="0.25">
      <c r="A1" s="138" t="s">
        <v>85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8" x14ac:dyDescent="0.25">
      <c r="A2" s="2"/>
      <c r="B2" s="2"/>
      <c r="C2" s="2"/>
      <c r="D2" s="2"/>
      <c r="E2" s="2"/>
      <c r="F2" s="2"/>
      <c r="G2" s="2"/>
      <c r="H2" s="2"/>
    </row>
    <row r="3" spans="1:10" ht="15.75" x14ac:dyDescent="0.25">
      <c r="A3" s="111" t="s">
        <v>2</v>
      </c>
      <c r="B3" s="111"/>
      <c r="C3" s="111"/>
      <c r="D3" s="111"/>
      <c r="E3" s="111"/>
      <c r="F3" s="111"/>
      <c r="G3" s="111"/>
      <c r="H3" s="111"/>
    </row>
    <row r="4" spans="1:10" ht="18" x14ac:dyDescent="0.25">
      <c r="A4" s="2"/>
      <c r="B4" s="2"/>
      <c r="C4" s="2"/>
      <c r="D4" s="2"/>
      <c r="E4" s="2"/>
      <c r="F4" s="2"/>
      <c r="G4" s="3"/>
      <c r="H4" s="3"/>
    </row>
    <row r="5" spans="1:10" ht="15.75" x14ac:dyDescent="0.25">
      <c r="A5" s="111" t="s">
        <v>86</v>
      </c>
      <c r="B5" s="111"/>
      <c r="C5" s="111"/>
      <c r="D5" s="111"/>
      <c r="E5" s="111"/>
      <c r="F5" s="111"/>
      <c r="G5" s="111"/>
      <c r="H5" s="111"/>
    </row>
    <row r="6" spans="1:10" ht="18.75" thickBot="1" x14ac:dyDescent="0.3">
      <c r="A6" s="2"/>
      <c r="B6" s="2"/>
      <c r="C6" s="2"/>
      <c r="D6" s="2"/>
      <c r="E6" s="2"/>
      <c r="F6" s="2"/>
      <c r="G6" s="3"/>
      <c r="H6" s="3"/>
    </row>
    <row r="7" spans="1:10" ht="34.9" customHeight="1" thickBot="1" x14ac:dyDescent="0.3">
      <c r="A7" s="87" t="s">
        <v>87</v>
      </c>
      <c r="B7" s="87" t="s">
        <v>88</v>
      </c>
      <c r="C7" s="88" t="s">
        <v>24</v>
      </c>
      <c r="D7" s="86" t="s">
        <v>30</v>
      </c>
      <c r="E7" s="86" t="s">
        <v>0</v>
      </c>
      <c r="F7" s="86" t="s">
        <v>31</v>
      </c>
      <c r="G7" s="86" t="s">
        <v>1</v>
      </c>
      <c r="H7" s="86" t="s">
        <v>28</v>
      </c>
    </row>
    <row r="8" spans="1:10" x14ac:dyDescent="0.25">
      <c r="A8" s="142" t="s">
        <v>105</v>
      </c>
      <c r="B8" s="143"/>
      <c r="C8" s="143"/>
      <c r="D8" s="143"/>
      <c r="E8" s="143"/>
      <c r="F8" s="143"/>
      <c r="G8" s="143"/>
      <c r="H8" s="144"/>
    </row>
    <row r="9" spans="1:10" x14ac:dyDescent="0.25">
      <c r="A9" s="59"/>
      <c r="B9" s="60"/>
      <c r="C9" s="61" t="s">
        <v>89</v>
      </c>
      <c r="D9" s="62">
        <f>+D10</f>
        <v>0</v>
      </c>
      <c r="E9" s="63">
        <v>0</v>
      </c>
      <c r="F9" s="63">
        <v>0</v>
      </c>
      <c r="G9" s="63">
        <v>0</v>
      </c>
      <c r="H9" s="63">
        <v>0</v>
      </c>
    </row>
    <row r="10" spans="1:10" ht="25.5" x14ac:dyDescent="0.25">
      <c r="A10" s="64">
        <v>8</v>
      </c>
      <c r="B10" s="64"/>
      <c r="C10" s="64" t="s">
        <v>90</v>
      </c>
      <c r="D10" s="65">
        <v>0</v>
      </c>
      <c r="E10" s="66"/>
      <c r="F10" s="66"/>
      <c r="G10" s="66"/>
      <c r="H10" s="66"/>
    </row>
    <row r="11" spans="1:10" x14ac:dyDescent="0.25">
      <c r="A11" s="64"/>
      <c r="B11" s="67">
        <v>84</v>
      </c>
      <c r="C11" s="67" t="s">
        <v>91</v>
      </c>
      <c r="D11" s="68">
        <v>0</v>
      </c>
      <c r="E11" s="66"/>
      <c r="F11" s="66"/>
      <c r="G11" s="66"/>
      <c r="H11" s="66"/>
    </row>
    <row r="12" spans="1:10" x14ac:dyDescent="0.25">
      <c r="A12" s="64"/>
      <c r="B12" s="67"/>
      <c r="C12" s="69"/>
      <c r="D12" s="68"/>
      <c r="E12" s="66"/>
      <c r="F12" s="66"/>
      <c r="G12" s="66"/>
      <c r="H12" s="66"/>
    </row>
    <row r="13" spans="1:10" x14ac:dyDescent="0.25">
      <c r="A13" s="64"/>
      <c r="B13" s="67"/>
      <c r="C13" s="61" t="s">
        <v>92</v>
      </c>
      <c r="D13" s="65">
        <f>+D14</f>
        <v>430332.69</v>
      </c>
      <c r="E13" s="70">
        <v>0</v>
      </c>
      <c r="F13" s="70">
        <v>0</v>
      </c>
      <c r="G13" s="70">
        <v>0</v>
      </c>
      <c r="H13" s="70">
        <v>0</v>
      </c>
    </row>
    <row r="14" spans="1:10" ht="25.5" x14ac:dyDescent="0.25">
      <c r="A14" s="71">
        <v>5</v>
      </c>
      <c r="B14" s="72"/>
      <c r="C14" s="73" t="s">
        <v>93</v>
      </c>
      <c r="D14" s="68">
        <f>+D15</f>
        <v>430332.69</v>
      </c>
      <c r="E14" s="70"/>
      <c r="F14" s="66"/>
      <c r="G14" s="66"/>
      <c r="H14" s="66"/>
    </row>
    <row r="15" spans="1:10" ht="25.5" x14ac:dyDescent="0.25">
      <c r="A15" s="67"/>
      <c r="B15" s="67">
        <v>54</v>
      </c>
      <c r="C15" s="74" t="s">
        <v>94</v>
      </c>
      <c r="D15" s="68">
        <v>430332.69</v>
      </c>
      <c r="E15" s="66"/>
      <c r="F15" s="66"/>
      <c r="G15" s="66"/>
      <c r="H15" s="75"/>
    </row>
  </sheetData>
  <mergeCells count="4">
    <mergeCell ref="A1:J1"/>
    <mergeCell ref="A3:H3"/>
    <mergeCell ref="A5:H5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zoomScaleNormal="100" workbookViewId="0">
      <selection activeCell="D24" sqref="D24"/>
    </sheetView>
  </sheetViews>
  <sheetFormatPr defaultRowHeight="16.149999999999999" customHeight="1" x14ac:dyDescent="0.25"/>
  <cols>
    <col min="1" max="1" width="46.28515625" customWidth="1"/>
    <col min="2" max="2" width="23.85546875" customWidth="1"/>
    <col min="3" max="3" width="21.28515625" customWidth="1"/>
    <col min="4" max="4" width="19.85546875" customWidth="1"/>
    <col min="5" max="5" width="19.7109375" customWidth="1"/>
    <col min="6" max="6" width="19.85546875" customWidth="1"/>
    <col min="7" max="10" width="9.140625" hidden="1" customWidth="1"/>
  </cols>
  <sheetData>
    <row r="1" spans="1:10" ht="31.15" customHeight="1" x14ac:dyDescent="0.25">
      <c r="A1" s="138" t="s">
        <v>100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6.149999999999999" customHeight="1" x14ac:dyDescent="0.25">
      <c r="A2" s="2"/>
      <c r="B2" s="2"/>
      <c r="C2" s="2"/>
      <c r="D2" s="2"/>
      <c r="E2" s="2"/>
      <c r="F2" s="2"/>
    </row>
    <row r="3" spans="1:10" ht="16.149999999999999" customHeight="1" x14ac:dyDescent="0.25">
      <c r="A3" s="111" t="s">
        <v>2</v>
      </c>
      <c r="B3" s="111"/>
      <c r="C3" s="111"/>
      <c r="D3" s="111"/>
      <c r="E3" s="111"/>
      <c r="F3" s="111"/>
    </row>
    <row r="4" spans="1:10" ht="16.149999999999999" customHeight="1" x14ac:dyDescent="0.25">
      <c r="A4" s="2"/>
      <c r="B4" s="2"/>
      <c r="C4" s="2"/>
      <c r="D4" s="2"/>
      <c r="E4" s="3"/>
      <c r="F4" s="3"/>
    </row>
    <row r="5" spans="1:10" ht="16.149999999999999" customHeight="1" x14ac:dyDescent="0.25">
      <c r="A5" s="111" t="s">
        <v>95</v>
      </c>
      <c r="B5" s="111"/>
      <c r="C5" s="111"/>
      <c r="D5" s="111"/>
      <c r="E5" s="111"/>
      <c r="F5" s="111"/>
    </row>
    <row r="6" spans="1:10" ht="16.149999999999999" customHeight="1" thickBot="1" x14ac:dyDescent="0.3">
      <c r="A6" s="2"/>
      <c r="B6" s="2"/>
      <c r="C6" s="2"/>
      <c r="D6" s="2"/>
      <c r="E6" s="3"/>
      <c r="F6" s="3"/>
    </row>
    <row r="7" spans="1:10" ht="25.9" customHeight="1" thickBot="1" x14ac:dyDescent="0.3">
      <c r="A7" s="89" t="s">
        <v>96</v>
      </c>
      <c r="B7" s="86" t="s">
        <v>30</v>
      </c>
      <c r="C7" s="86" t="s">
        <v>0</v>
      </c>
      <c r="D7" s="86" t="s">
        <v>31</v>
      </c>
      <c r="E7" s="86" t="s">
        <v>1</v>
      </c>
      <c r="F7" s="86" t="s">
        <v>28</v>
      </c>
    </row>
    <row r="8" spans="1:10" ht="16.149999999999999" customHeight="1" x14ac:dyDescent="0.25">
      <c r="A8" s="142" t="s">
        <v>105</v>
      </c>
      <c r="B8" s="143"/>
      <c r="C8" s="143"/>
      <c r="D8" s="143"/>
      <c r="E8" s="143"/>
      <c r="F8" s="143"/>
      <c r="G8" s="143"/>
      <c r="H8" s="144"/>
    </row>
    <row r="9" spans="1:10" ht="16.149999999999999" customHeight="1" x14ac:dyDescent="0.25">
      <c r="A9" s="64" t="s">
        <v>89</v>
      </c>
      <c r="B9" s="65">
        <f>+B10</f>
        <v>0</v>
      </c>
      <c r="C9" s="70">
        <v>0</v>
      </c>
      <c r="D9" s="70">
        <v>0</v>
      </c>
      <c r="E9" s="70">
        <v>0</v>
      </c>
      <c r="F9" s="70">
        <v>0</v>
      </c>
    </row>
    <row r="10" spans="1:10" ht="16.149999999999999" customHeight="1" x14ac:dyDescent="0.25">
      <c r="A10" s="73" t="s">
        <v>97</v>
      </c>
      <c r="B10" s="65">
        <f>+B11</f>
        <v>0</v>
      </c>
      <c r="C10" s="66"/>
      <c r="D10" s="66"/>
      <c r="E10" s="66"/>
      <c r="F10" s="66"/>
    </row>
    <row r="11" spans="1:10" ht="16.149999999999999" customHeight="1" x14ac:dyDescent="0.25">
      <c r="A11" s="76" t="s">
        <v>98</v>
      </c>
      <c r="B11" s="68">
        <v>0</v>
      </c>
      <c r="C11" s="66"/>
      <c r="D11" s="66"/>
      <c r="E11" s="66"/>
      <c r="F11" s="66"/>
    </row>
    <row r="12" spans="1:10" ht="16.149999999999999" customHeight="1" x14ac:dyDescent="0.25">
      <c r="A12" s="77"/>
      <c r="B12" s="68"/>
      <c r="C12" s="66"/>
      <c r="D12" s="66"/>
      <c r="E12" s="66"/>
      <c r="F12" s="66"/>
    </row>
    <row r="13" spans="1:10" ht="16.149999999999999" customHeight="1" x14ac:dyDescent="0.25">
      <c r="A13" s="64" t="s">
        <v>92</v>
      </c>
      <c r="B13" s="65">
        <f>+B14</f>
        <v>430332.69</v>
      </c>
      <c r="C13" s="70">
        <v>0</v>
      </c>
      <c r="D13" s="70">
        <v>0</v>
      </c>
      <c r="E13" s="70">
        <v>0</v>
      </c>
      <c r="F13" s="70">
        <v>0</v>
      </c>
    </row>
    <row r="14" spans="1:10" ht="16.149999999999999" customHeight="1" x14ac:dyDescent="0.25">
      <c r="A14" s="73" t="s">
        <v>97</v>
      </c>
      <c r="B14" s="68">
        <f>+B15</f>
        <v>430332.69</v>
      </c>
      <c r="C14" s="70">
        <v>0</v>
      </c>
      <c r="D14" s="66"/>
      <c r="E14" s="66"/>
      <c r="F14" s="66"/>
    </row>
    <row r="15" spans="1:10" ht="16.149999999999999" customHeight="1" x14ac:dyDescent="0.25">
      <c r="A15" s="76" t="s">
        <v>99</v>
      </c>
      <c r="B15" s="68">
        <v>430332.69</v>
      </c>
      <c r="C15" s="66">
        <v>0</v>
      </c>
      <c r="D15" s="66"/>
      <c r="E15" s="66"/>
      <c r="F15" s="75"/>
    </row>
  </sheetData>
  <mergeCells count="4">
    <mergeCell ref="A1:J1"/>
    <mergeCell ref="A3:F3"/>
    <mergeCell ref="A5:F5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135"/>
  <sheetViews>
    <sheetView zoomScaleNormal="100" workbookViewId="0">
      <selection activeCell="E8" sqref="E8"/>
    </sheetView>
  </sheetViews>
  <sheetFormatPr defaultColWidth="8.85546875" defaultRowHeight="10.5" x14ac:dyDescent="0.2"/>
  <cols>
    <col min="1" max="1" width="51" style="1" customWidth="1"/>
    <col min="2" max="2" width="21.7109375" style="1" customWidth="1"/>
    <col min="3" max="4" width="16.7109375" style="1" customWidth="1"/>
    <col min="5" max="6" width="20.28515625" style="1" customWidth="1"/>
    <col min="7" max="8" width="8.85546875" style="35"/>
    <col min="9" max="9" width="11.28515625" style="35" bestFit="1" customWidth="1"/>
    <col min="10" max="67" width="8.85546875" style="35"/>
    <col min="68" max="16384" width="8.85546875" style="1"/>
  </cols>
  <sheetData>
    <row r="1" spans="1:67" ht="36.6" customHeight="1" x14ac:dyDescent="0.2">
      <c r="A1" s="138" t="s">
        <v>106</v>
      </c>
      <c r="B1" s="138"/>
      <c r="C1" s="138"/>
      <c r="D1" s="138"/>
      <c r="E1" s="138"/>
      <c r="F1" s="138"/>
    </row>
    <row r="2" spans="1:67" ht="18" x14ac:dyDescent="0.2">
      <c r="A2" s="2"/>
      <c r="B2" s="2"/>
      <c r="C2" s="2"/>
      <c r="D2" s="2"/>
      <c r="E2" s="2"/>
      <c r="F2" s="3"/>
    </row>
    <row r="3" spans="1:67" ht="15.75" x14ac:dyDescent="0.25">
      <c r="A3" s="138" t="s">
        <v>108</v>
      </c>
      <c r="B3" s="138"/>
      <c r="C3" s="138"/>
      <c r="D3" s="145"/>
      <c r="E3" s="145"/>
      <c r="F3" s="145"/>
    </row>
    <row r="4" spans="1:67" x14ac:dyDescent="0.2">
      <c r="E4" s="35"/>
      <c r="F4" s="35"/>
    </row>
    <row r="5" spans="1:67" x14ac:dyDescent="0.2">
      <c r="E5" s="35"/>
      <c r="F5" s="35"/>
    </row>
    <row r="6" spans="1:67" x14ac:dyDescent="0.2">
      <c r="E6" s="35"/>
      <c r="F6" s="35"/>
    </row>
    <row r="7" spans="1:67" x14ac:dyDescent="0.2">
      <c r="E7" s="35"/>
      <c r="F7" s="35"/>
    </row>
    <row r="10" spans="1:67" ht="11.25" thickBot="1" x14ac:dyDescent="0.25"/>
    <row r="11" spans="1:67" s="38" customFormat="1" ht="34.9" customHeight="1" thickBot="1" x14ac:dyDescent="0.25">
      <c r="A11" s="98" t="s">
        <v>29</v>
      </c>
      <c r="B11" s="83" t="s">
        <v>30</v>
      </c>
      <c r="C11" s="83" t="s">
        <v>0</v>
      </c>
      <c r="D11" s="83" t="s">
        <v>31</v>
      </c>
      <c r="E11" s="83" t="s">
        <v>1</v>
      </c>
      <c r="F11" s="83" t="s">
        <v>28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</row>
    <row r="12" spans="1:67" s="55" customFormat="1" ht="12.75" x14ac:dyDescent="0.2">
      <c r="A12" s="99" t="s">
        <v>75</v>
      </c>
      <c r="B12" s="54">
        <v>3256182.36</v>
      </c>
      <c r="C12" s="54">
        <v>3598119.65</v>
      </c>
      <c r="D12" s="54">
        <v>3419287.9</v>
      </c>
      <c r="E12" s="54">
        <v>3414487.9</v>
      </c>
      <c r="F12" s="54">
        <v>3414487.9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</row>
    <row r="13" spans="1:67" s="40" customFormat="1" ht="12.75" x14ac:dyDescent="0.2">
      <c r="A13" s="100" t="s">
        <v>52</v>
      </c>
      <c r="B13" s="41">
        <v>26670.880000000001</v>
      </c>
      <c r="C13" s="41">
        <v>5791.58</v>
      </c>
      <c r="D13" s="41">
        <v>8987.86</v>
      </c>
      <c r="E13" s="41">
        <v>8987.86</v>
      </c>
      <c r="F13" s="41">
        <v>8987.86</v>
      </c>
      <c r="G13" s="78"/>
      <c r="H13" s="78"/>
      <c r="I13" s="104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</row>
    <row r="14" spans="1:67" s="40" customFormat="1" ht="12.75" x14ac:dyDescent="0.2">
      <c r="A14" s="100" t="s">
        <v>54</v>
      </c>
      <c r="B14" s="41">
        <f>18049.04+954.19</f>
        <v>19003.23</v>
      </c>
      <c r="C14" s="41">
        <v>18438.72</v>
      </c>
      <c r="D14" s="41">
        <v>23212</v>
      </c>
      <c r="E14" s="41">
        <v>23012</v>
      </c>
      <c r="F14" s="41">
        <v>23012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</row>
    <row r="15" spans="1:67" s="40" customFormat="1" ht="12.75" x14ac:dyDescent="0.2">
      <c r="A15" s="100" t="s">
        <v>56</v>
      </c>
      <c r="B15" s="41">
        <f>35059.68+164876.07+585.36</f>
        <v>200521.11</v>
      </c>
      <c r="C15" s="41">
        <v>245368.34</v>
      </c>
      <c r="D15" s="41">
        <v>251250</v>
      </c>
      <c r="E15" s="41">
        <v>246650</v>
      </c>
      <c r="F15" s="41">
        <v>246650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</row>
    <row r="16" spans="1:67" s="40" customFormat="1" ht="12.75" x14ac:dyDescent="0.2">
      <c r="A16" s="100" t="s">
        <v>59</v>
      </c>
      <c r="B16" s="41">
        <f>945+2574.27+3003608.73+386.11+1578.88</f>
        <v>3009092.9899999998</v>
      </c>
      <c r="C16" s="41">
        <v>3326004.86</v>
      </c>
      <c r="D16" s="41">
        <v>3134165.89</v>
      </c>
      <c r="E16" s="41">
        <v>3134165.89</v>
      </c>
      <c r="F16" s="41">
        <v>3134165.89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</row>
    <row r="17" spans="1:67" s="40" customFormat="1" ht="12.75" x14ac:dyDescent="0.2">
      <c r="A17" s="100" t="s">
        <v>65</v>
      </c>
      <c r="B17" s="41">
        <v>894.15</v>
      </c>
      <c r="C17" s="41">
        <v>2516.15</v>
      </c>
      <c r="D17" s="41">
        <v>1672.15</v>
      </c>
      <c r="E17" s="41">
        <v>1672.15</v>
      </c>
      <c r="F17" s="41">
        <v>1672.15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</row>
    <row r="18" spans="1:67" s="40" customFormat="1" ht="25.5" x14ac:dyDescent="0.2">
      <c r="A18" s="95" t="s">
        <v>76</v>
      </c>
      <c r="B18" s="41">
        <v>304.38</v>
      </c>
      <c r="C18" s="41">
        <v>1933.24</v>
      </c>
      <c r="D18" s="41">
        <v>2000</v>
      </c>
      <c r="E18" s="41">
        <v>2000</v>
      </c>
      <c r="F18" s="41">
        <v>2000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</row>
    <row r="19" spans="1:67" s="58" customFormat="1" ht="12.75" x14ac:dyDescent="0.2">
      <c r="A19" s="101" t="s">
        <v>77</v>
      </c>
      <c r="B19" s="56">
        <v>304.38</v>
      </c>
      <c r="C19" s="56">
        <v>1933.24</v>
      </c>
      <c r="D19" s="56">
        <v>2000</v>
      </c>
      <c r="E19" s="57">
        <v>2000</v>
      </c>
      <c r="F19" s="56">
        <v>2000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</row>
    <row r="20" spans="1:67" s="40" customFormat="1" ht="12.75" x14ac:dyDescent="0.2">
      <c r="A20" s="100" t="s">
        <v>52</v>
      </c>
      <c r="B20" s="41">
        <v>304.38</v>
      </c>
      <c r="C20" s="41">
        <v>1933.24</v>
      </c>
      <c r="D20" s="41">
        <v>2000</v>
      </c>
      <c r="E20" s="41">
        <v>2000</v>
      </c>
      <c r="F20" s="41">
        <v>2000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</row>
    <row r="21" spans="1:67" s="40" customFormat="1" ht="12.75" x14ac:dyDescent="0.2">
      <c r="A21" s="100" t="s">
        <v>53</v>
      </c>
      <c r="B21" s="41">
        <v>304.38</v>
      </c>
      <c r="C21" s="41">
        <v>1933.24</v>
      </c>
      <c r="D21" s="41">
        <v>2000</v>
      </c>
      <c r="E21" s="41">
        <v>2000</v>
      </c>
      <c r="F21" s="41">
        <v>2000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</row>
    <row r="22" spans="1:67" s="40" customFormat="1" ht="12.75" x14ac:dyDescent="0.2">
      <c r="A22" s="100" t="s">
        <v>40</v>
      </c>
      <c r="B22" s="41">
        <v>304.38</v>
      </c>
      <c r="C22" s="41">
        <v>1933.24</v>
      </c>
      <c r="D22" s="41">
        <v>2000</v>
      </c>
      <c r="E22" s="41">
        <v>2000</v>
      </c>
      <c r="F22" s="41">
        <v>2000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</row>
    <row r="23" spans="1:67" s="40" customFormat="1" ht="12.75" x14ac:dyDescent="0.2">
      <c r="A23" s="102" t="s">
        <v>42</v>
      </c>
      <c r="B23" s="41">
        <v>304.38</v>
      </c>
      <c r="C23" s="41">
        <v>1933.24</v>
      </c>
      <c r="D23" s="41">
        <v>2000</v>
      </c>
      <c r="E23" s="41">
        <v>2000</v>
      </c>
      <c r="F23" s="41">
        <v>2000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</row>
    <row r="24" spans="1:67" s="40" customFormat="1" ht="12.75" x14ac:dyDescent="0.2">
      <c r="A24" s="95" t="s">
        <v>78</v>
      </c>
      <c r="B24" s="41">
        <v>3242962.74</v>
      </c>
      <c r="C24" s="41">
        <v>3567122.17</v>
      </c>
      <c r="D24" s="41">
        <v>3379598.47</v>
      </c>
      <c r="E24" s="41">
        <v>3377198.47</v>
      </c>
      <c r="F24" s="41">
        <v>3377198.47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</row>
    <row r="25" spans="1:67" s="58" customFormat="1" ht="12.75" x14ac:dyDescent="0.2">
      <c r="A25" s="101" t="s">
        <v>79</v>
      </c>
      <c r="B25" s="56">
        <v>3241252.68</v>
      </c>
      <c r="C25" s="56">
        <v>3567122.17</v>
      </c>
      <c r="D25" s="56">
        <v>3379598.47</v>
      </c>
      <c r="E25" s="57">
        <v>3377198.47</v>
      </c>
      <c r="F25" s="56">
        <v>3377198.47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</row>
    <row r="26" spans="1:67" s="40" customFormat="1" ht="12.75" x14ac:dyDescent="0.2">
      <c r="A26" s="100" t="s">
        <v>52</v>
      </c>
      <c r="B26" s="41">
        <v>21000</v>
      </c>
      <c r="C26" s="39"/>
      <c r="D26" s="39"/>
      <c r="E26" s="39"/>
      <c r="F26" s="39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</row>
    <row r="27" spans="1:67" s="40" customFormat="1" ht="12.75" x14ac:dyDescent="0.2">
      <c r="A27" s="100" t="s">
        <v>53</v>
      </c>
      <c r="B27" s="41">
        <v>21000</v>
      </c>
      <c r="C27" s="39"/>
      <c r="D27" s="39"/>
      <c r="E27" s="39"/>
      <c r="F27" s="39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</row>
    <row r="28" spans="1:67" s="40" customFormat="1" ht="12.75" x14ac:dyDescent="0.2">
      <c r="A28" s="100" t="s">
        <v>40</v>
      </c>
      <c r="B28" s="41">
        <v>21000</v>
      </c>
      <c r="C28" s="39"/>
      <c r="D28" s="39"/>
      <c r="E28" s="39"/>
      <c r="F28" s="39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</row>
    <row r="29" spans="1:67" s="40" customFormat="1" ht="12.75" x14ac:dyDescent="0.2">
      <c r="A29" s="102" t="s">
        <v>42</v>
      </c>
      <c r="B29" s="41">
        <v>21000</v>
      </c>
      <c r="C29" s="39"/>
      <c r="D29" s="39"/>
      <c r="E29" s="39"/>
      <c r="F29" s="39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</row>
    <row r="30" spans="1:67" s="40" customFormat="1" ht="12.75" x14ac:dyDescent="0.2">
      <c r="A30" s="100" t="s">
        <v>54</v>
      </c>
      <c r="B30" s="41">
        <v>18049.04</v>
      </c>
      <c r="C30" s="41">
        <v>18438.72</v>
      </c>
      <c r="D30" s="41">
        <v>23212</v>
      </c>
      <c r="E30" s="41">
        <v>23012</v>
      </c>
      <c r="F30" s="41">
        <v>23012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</row>
    <row r="31" spans="1:67" s="40" customFormat="1" ht="12.75" x14ac:dyDescent="0.2">
      <c r="A31" s="100" t="s">
        <v>55</v>
      </c>
      <c r="B31" s="41">
        <v>18049.04</v>
      </c>
      <c r="C31" s="41">
        <v>17579.36</v>
      </c>
      <c r="D31" s="41">
        <v>23012</v>
      </c>
      <c r="E31" s="41">
        <v>23012</v>
      </c>
      <c r="F31" s="41">
        <v>23012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</row>
    <row r="32" spans="1:67" s="40" customFormat="1" ht="12.75" x14ac:dyDescent="0.2">
      <c r="A32" s="100" t="s">
        <v>40</v>
      </c>
      <c r="B32" s="41">
        <v>18049.04</v>
      </c>
      <c r="C32" s="41">
        <v>17579.36</v>
      </c>
      <c r="D32" s="41">
        <v>23012</v>
      </c>
      <c r="E32" s="41">
        <v>23012</v>
      </c>
      <c r="F32" s="41">
        <v>23012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</row>
    <row r="33" spans="1:67" s="40" customFormat="1" ht="12.75" x14ac:dyDescent="0.2">
      <c r="A33" s="102" t="s">
        <v>41</v>
      </c>
      <c r="B33" s="41">
        <v>5155</v>
      </c>
      <c r="C33" s="41">
        <v>4700</v>
      </c>
      <c r="D33" s="41">
        <v>7700</v>
      </c>
      <c r="E33" s="41">
        <v>7700</v>
      </c>
      <c r="F33" s="41">
        <v>7700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</row>
    <row r="34" spans="1:67" s="40" customFormat="1" ht="12.75" x14ac:dyDescent="0.2">
      <c r="A34" s="102" t="s">
        <v>42</v>
      </c>
      <c r="B34" s="41">
        <v>12894.04</v>
      </c>
      <c r="C34" s="41">
        <v>12779.36</v>
      </c>
      <c r="D34" s="41">
        <v>15212</v>
      </c>
      <c r="E34" s="41">
        <v>15212</v>
      </c>
      <c r="F34" s="41">
        <v>15212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</row>
    <row r="35" spans="1:67" s="40" customFormat="1" ht="25.5" x14ac:dyDescent="0.2">
      <c r="A35" s="102" t="s">
        <v>44</v>
      </c>
      <c r="B35" s="39"/>
      <c r="C35" s="42">
        <v>100</v>
      </c>
      <c r="D35" s="42">
        <v>100</v>
      </c>
      <c r="E35" s="42">
        <v>100</v>
      </c>
      <c r="F35" s="42">
        <v>100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</row>
    <row r="36" spans="1:67" s="40" customFormat="1" ht="25.5" x14ac:dyDescent="0.2">
      <c r="A36" s="100" t="s">
        <v>67</v>
      </c>
      <c r="B36" s="42">
        <v>954.19</v>
      </c>
      <c r="C36" s="42">
        <v>859.36</v>
      </c>
      <c r="D36" s="42">
        <v>200</v>
      </c>
      <c r="E36" s="39"/>
      <c r="F36" s="39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</row>
    <row r="37" spans="1:67" s="40" customFormat="1" ht="12.75" x14ac:dyDescent="0.2">
      <c r="A37" s="100" t="s">
        <v>40</v>
      </c>
      <c r="B37" s="42">
        <v>954.19</v>
      </c>
      <c r="C37" s="42">
        <v>859.36</v>
      </c>
      <c r="D37" s="42">
        <v>200</v>
      </c>
      <c r="E37" s="39"/>
      <c r="F37" s="39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</row>
    <row r="38" spans="1:67" s="40" customFormat="1" ht="12.75" x14ac:dyDescent="0.2">
      <c r="A38" s="102" t="s">
        <v>41</v>
      </c>
      <c r="B38" s="42"/>
      <c r="C38" s="42">
        <v>107.36</v>
      </c>
      <c r="D38" s="42">
        <v>100</v>
      </c>
      <c r="E38" s="39"/>
      <c r="F38" s="39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</row>
    <row r="39" spans="1:67" s="40" customFormat="1" ht="12.75" x14ac:dyDescent="0.2">
      <c r="A39" s="102" t="s">
        <v>42</v>
      </c>
      <c r="B39" s="42">
        <v>954.19</v>
      </c>
      <c r="C39" s="42">
        <v>752</v>
      </c>
      <c r="D39" s="42">
        <v>100</v>
      </c>
      <c r="E39" s="39"/>
      <c r="F39" s="39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</row>
    <row r="40" spans="1:67" s="40" customFormat="1" ht="12.75" x14ac:dyDescent="0.2">
      <c r="A40" s="100" t="s">
        <v>56</v>
      </c>
      <c r="B40" s="41"/>
      <c r="C40" s="41">
        <v>231334.73</v>
      </c>
      <c r="D40" s="41">
        <v>231950</v>
      </c>
      <c r="E40" s="41">
        <v>229750</v>
      </c>
      <c r="F40" s="41">
        <v>229750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</row>
    <row r="41" spans="1:67" s="40" customFormat="1" ht="25.5" x14ac:dyDescent="0.2">
      <c r="A41" s="100" t="s">
        <v>57</v>
      </c>
      <c r="B41" s="41">
        <v>32846.07</v>
      </c>
      <c r="C41" s="41">
        <v>26523.39</v>
      </c>
      <c r="D41" s="41">
        <v>30650</v>
      </c>
      <c r="E41" s="41">
        <v>30650</v>
      </c>
      <c r="F41" s="41">
        <v>30650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</row>
    <row r="42" spans="1:67" s="40" customFormat="1" ht="12.75" x14ac:dyDescent="0.2">
      <c r="A42" s="100" t="s">
        <v>40</v>
      </c>
      <c r="B42" s="41">
        <f>32756.91+89.16</f>
        <v>32846.07</v>
      </c>
      <c r="C42" s="41">
        <v>26523.39</v>
      </c>
      <c r="D42" s="41">
        <v>30650</v>
      </c>
      <c r="E42" s="41">
        <v>30650</v>
      </c>
      <c r="F42" s="41">
        <v>30650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</row>
    <row r="43" spans="1:67" s="40" customFormat="1" ht="12.75" x14ac:dyDescent="0.2">
      <c r="A43" s="102" t="s">
        <v>42</v>
      </c>
      <c r="B43" s="41">
        <v>32756.91</v>
      </c>
      <c r="C43" s="41">
        <v>26283.75</v>
      </c>
      <c r="D43" s="41">
        <v>30410.36</v>
      </c>
      <c r="E43" s="41">
        <v>30410.36</v>
      </c>
      <c r="F43" s="41">
        <v>30410.36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</row>
    <row r="44" spans="1:67" s="40" customFormat="1" ht="12.75" x14ac:dyDescent="0.2">
      <c r="A44" s="102" t="s">
        <v>43</v>
      </c>
      <c r="B44" s="42">
        <v>89.16</v>
      </c>
      <c r="C44" s="42">
        <v>139.63999999999999</v>
      </c>
      <c r="D44" s="42">
        <v>139.63999999999999</v>
      </c>
      <c r="E44" s="42">
        <v>139.63999999999999</v>
      </c>
      <c r="F44" s="42">
        <v>139.63999999999999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</row>
    <row r="45" spans="1:67" s="40" customFormat="1" ht="25.5" x14ac:dyDescent="0.2">
      <c r="A45" s="102" t="s">
        <v>44</v>
      </c>
      <c r="B45" s="39"/>
      <c r="C45" s="42">
        <v>100</v>
      </c>
      <c r="D45" s="42">
        <v>100</v>
      </c>
      <c r="E45" s="42">
        <v>100</v>
      </c>
      <c r="F45" s="42">
        <v>100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</row>
    <row r="46" spans="1:67" s="40" customFormat="1" ht="12.75" x14ac:dyDescent="0.2">
      <c r="A46" s="100" t="s">
        <v>58</v>
      </c>
      <c r="B46" s="41">
        <v>164876.07</v>
      </c>
      <c r="C46" s="41">
        <v>202047.19</v>
      </c>
      <c r="D46" s="41">
        <v>199100</v>
      </c>
      <c r="E46" s="41">
        <v>199100</v>
      </c>
      <c r="F46" s="41">
        <v>199100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</row>
    <row r="47" spans="1:67" s="40" customFormat="1" ht="12.75" x14ac:dyDescent="0.2">
      <c r="A47" s="100" t="s">
        <v>40</v>
      </c>
      <c r="B47" s="41">
        <v>164876.07</v>
      </c>
      <c r="C47" s="41">
        <v>202047.19</v>
      </c>
      <c r="D47" s="41">
        <v>199100</v>
      </c>
      <c r="E47" s="41">
        <v>199100</v>
      </c>
      <c r="F47" s="41">
        <v>199100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</row>
    <row r="48" spans="1:67" s="40" customFormat="1" ht="12.75" x14ac:dyDescent="0.2">
      <c r="A48" s="102" t="s">
        <v>42</v>
      </c>
      <c r="B48" s="41">
        <v>164671.65</v>
      </c>
      <c r="C48" s="41">
        <v>201782.66</v>
      </c>
      <c r="D48" s="41">
        <v>198835.47</v>
      </c>
      <c r="E48" s="41">
        <v>198835.47</v>
      </c>
      <c r="F48" s="41">
        <v>198835.47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</row>
    <row r="49" spans="1:67" s="40" customFormat="1" ht="12.75" x14ac:dyDescent="0.2">
      <c r="A49" s="102" t="s">
        <v>43</v>
      </c>
      <c r="B49" s="42">
        <v>204.42</v>
      </c>
      <c r="C49" s="42">
        <v>264.52999999999997</v>
      </c>
      <c r="D49" s="42">
        <v>264.52999999999997</v>
      </c>
      <c r="E49" s="42">
        <v>264.52999999999997</v>
      </c>
      <c r="F49" s="42">
        <v>264.52999999999997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</row>
    <row r="50" spans="1:67" s="40" customFormat="1" ht="12.75" x14ac:dyDescent="0.2">
      <c r="A50" s="100" t="s">
        <v>68</v>
      </c>
      <c r="B50" s="41">
        <v>585.36</v>
      </c>
      <c r="C50" s="41">
        <v>2764.15</v>
      </c>
      <c r="D50" s="41">
        <v>2200</v>
      </c>
      <c r="E50" s="39"/>
      <c r="F50" s="39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</row>
    <row r="51" spans="1:67" s="40" customFormat="1" ht="12.75" x14ac:dyDescent="0.2">
      <c r="A51" s="100" t="s">
        <v>40</v>
      </c>
      <c r="B51" s="41">
        <v>585.36</v>
      </c>
      <c r="C51" s="41">
        <v>2764.15</v>
      </c>
      <c r="D51" s="41">
        <v>2200</v>
      </c>
      <c r="E51" s="39"/>
      <c r="F51" s="39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</row>
    <row r="52" spans="1:67" s="40" customFormat="1" ht="12.75" x14ac:dyDescent="0.2">
      <c r="A52" s="102" t="s">
        <v>42</v>
      </c>
      <c r="B52" s="41">
        <v>585.36</v>
      </c>
      <c r="C52" s="41">
        <v>2764.15</v>
      </c>
      <c r="D52" s="41">
        <v>2200</v>
      </c>
      <c r="E52" s="39"/>
      <c r="F52" s="39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</row>
    <row r="53" spans="1:67" s="40" customFormat="1" ht="12.75" x14ac:dyDescent="0.2">
      <c r="A53" s="100" t="s">
        <v>59</v>
      </c>
      <c r="B53" s="41">
        <f>+B60</f>
        <v>3000468.92</v>
      </c>
      <c r="C53" s="41">
        <v>3316524.57</v>
      </c>
      <c r="D53" s="41">
        <v>3123612.32</v>
      </c>
      <c r="E53" s="41">
        <v>3123612.32</v>
      </c>
      <c r="F53" s="41">
        <v>3123612.32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</row>
    <row r="54" spans="1:67" s="40" customFormat="1" ht="12.75" x14ac:dyDescent="0.2">
      <c r="A54" s="100" t="s">
        <v>60</v>
      </c>
      <c r="B54" s="39"/>
      <c r="C54" s="39"/>
      <c r="D54" s="41">
        <v>3123612.32</v>
      </c>
      <c r="E54" s="41">
        <v>3123612.32</v>
      </c>
      <c r="F54" s="41">
        <v>3123612.32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</row>
    <row r="55" spans="1:67" s="40" customFormat="1" ht="12.75" x14ac:dyDescent="0.2">
      <c r="A55" s="100" t="s">
        <v>40</v>
      </c>
      <c r="B55" s="39"/>
      <c r="C55" s="39"/>
      <c r="D55" s="41">
        <v>3123612.32</v>
      </c>
      <c r="E55" s="41">
        <v>3123612.32</v>
      </c>
      <c r="F55" s="41">
        <v>3123612.32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</row>
    <row r="56" spans="1:67" s="40" customFormat="1" ht="12.75" x14ac:dyDescent="0.2">
      <c r="A56" s="102" t="s">
        <v>41</v>
      </c>
      <c r="B56" s="39"/>
      <c r="C56" s="39"/>
      <c r="D56" s="41">
        <v>3110043.45</v>
      </c>
      <c r="E56" s="41">
        <v>3110043.45</v>
      </c>
      <c r="F56" s="41">
        <v>3110043.45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</row>
    <row r="57" spans="1:67" s="40" customFormat="1" ht="12.75" x14ac:dyDescent="0.2">
      <c r="A57" s="102" t="s">
        <v>42</v>
      </c>
      <c r="B57" s="39"/>
      <c r="C57" s="39"/>
      <c r="D57" s="41">
        <v>13429.78</v>
      </c>
      <c r="E57" s="41">
        <v>13429.78</v>
      </c>
      <c r="F57" s="41">
        <v>13429.78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</row>
    <row r="58" spans="1:67" s="40" customFormat="1" ht="12.75" x14ac:dyDescent="0.2">
      <c r="A58" s="102" t="s">
        <v>43</v>
      </c>
      <c r="B58" s="39"/>
      <c r="C58" s="39"/>
      <c r="D58" s="42">
        <v>10</v>
      </c>
      <c r="E58" s="42">
        <v>10</v>
      </c>
      <c r="F58" s="42">
        <v>10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</row>
    <row r="59" spans="1:67" s="40" customFormat="1" ht="25.5" x14ac:dyDescent="0.2">
      <c r="A59" s="102" t="s">
        <v>44</v>
      </c>
      <c r="B59" s="39"/>
      <c r="C59" s="39"/>
      <c r="D59" s="42">
        <v>129.09</v>
      </c>
      <c r="E59" s="42">
        <v>129.09</v>
      </c>
      <c r="F59" s="42">
        <v>129.09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</row>
    <row r="60" spans="1:67" s="40" customFormat="1" ht="12.75" x14ac:dyDescent="0.2">
      <c r="A60" s="100" t="s">
        <v>63</v>
      </c>
      <c r="B60" s="41">
        <v>3000468.92</v>
      </c>
      <c r="C60" s="41">
        <v>3313989.57</v>
      </c>
      <c r="D60" s="39"/>
      <c r="E60" s="39"/>
      <c r="F60" s="39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</row>
    <row r="61" spans="1:67" s="40" customFormat="1" ht="12.75" x14ac:dyDescent="0.2">
      <c r="A61" s="100" t="s">
        <v>40</v>
      </c>
      <c r="B61" s="41">
        <v>3000468.92</v>
      </c>
      <c r="C61" s="41">
        <v>3313989.57</v>
      </c>
      <c r="D61" s="39"/>
      <c r="E61" s="39"/>
      <c r="F61" s="39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</row>
    <row r="62" spans="1:67" s="40" customFormat="1" ht="12.75" x14ac:dyDescent="0.2">
      <c r="A62" s="102" t="s">
        <v>41</v>
      </c>
      <c r="B62" s="41">
        <v>2985686.82</v>
      </c>
      <c r="C62" s="41">
        <v>3299602.15</v>
      </c>
      <c r="D62" s="39"/>
      <c r="E62" s="39"/>
      <c r="F62" s="39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  <c r="AX62" s="78"/>
      <c r="AY62" s="78"/>
      <c r="AZ62" s="78"/>
      <c r="BA62" s="78"/>
      <c r="BB62" s="78"/>
      <c r="BC62" s="78"/>
      <c r="BD62" s="78"/>
      <c r="BE62" s="78"/>
      <c r="BF62" s="78"/>
      <c r="BG62" s="78"/>
      <c r="BH62" s="78"/>
      <c r="BI62" s="78"/>
      <c r="BJ62" s="78"/>
      <c r="BK62" s="78"/>
      <c r="BL62" s="78"/>
      <c r="BM62" s="78"/>
      <c r="BN62" s="78"/>
      <c r="BO62" s="78"/>
    </row>
    <row r="63" spans="1:67" s="40" customFormat="1" ht="12.75" x14ac:dyDescent="0.2">
      <c r="A63" s="102" t="s">
        <v>42</v>
      </c>
      <c r="B63" s="41">
        <v>12501.08</v>
      </c>
      <c r="C63" s="41">
        <v>14250.33</v>
      </c>
      <c r="D63" s="39"/>
      <c r="E63" s="39"/>
      <c r="F63" s="39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</row>
    <row r="64" spans="1:67" s="40" customFormat="1" ht="12.75" x14ac:dyDescent="0.2">
      <c r="A64" s="102" t="s">
        <v>43</v>
      </c>
      <c r="B64" s="105">
        <v>2031.46</v>
      </c>
      <c r="C64" s="42">
        <v>10</v>
      </c>
      <c r="D64" s="39"/>
      <c r="E64" s="39"/>
      <c r="F64" s="39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</row>
    <row r="65" spans="1:67" s="40" customFormat="1" ht="25.5" x14ac:dyDescent="0.2">
      <c r="A65" s="102" t="s">
        <v>44</v>
      </c>
      <c r="B65" s="42">
        <v>249.56</v>
      </c>
      <c r="C65" s="42">
        <v>127.09</v>
      </c>
      <c r="D65" s="39"/>
      <c r="E65" s="39"/>
      <c r="F65" s="39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</row>
    <row r="66" spans="1:67" s="40" customFormat="1" ht="12.75" x14ac:dyDescent="0.2">
      <c r="A66" s="100" t="s">
        <v>64</v>
      </c>
      <c r="B66" s="41">
        <v>1578.88</v>
      </c>
      <c r="C66" s="41">
        <v>2535</v>
      </c>
      <c r="D66" s="39"/>
      <c r="E66" s="39"/>
      <c r="F66" s="39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</row>
    <row r="67" spans="1:67" s="40" customFormat="1" ht="12.75" x14ac:dyDescent="0.2">
      <c r="A67" s="100" t="s">
        <v>40</v>
      </c>
      <c r="B67" s="41">
        <v>1578.88</v>
      </c>
      <c r="C67" s="41">
        <v>2535</v>
      </c>
      <c r="D67" s="39"/>
      <c r="E67" s="39"/>
      <c r="F67" s="39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</row>
    <row r="68" spans="1:67" s="40" customFormat="1" ht="12.75" x14ac:dyDescent="0.2">
      <c r="A68" s="102" t="s">
        <v>42</v>
      </c>
      <c r="B68" s="41">
        <v>1578.88</v>
      </c>
      <c r="C68" s="41">
        <v>2535</v>
      </c>
      <c r="D68" s="39"/>
      <c r="E68" s="39"/>
      <c r="F68" s="39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</row>
    <row r="69" spans="1:67" s="40" customFormat="1" ht="12.75" x14ac:dyDescent="0.2">
      <c r="A69" s="100" t="s">
        <v>65</v>
      </c>
      <c r="B69" s="42">
        <v>894.15</v>
      </c>
      <c r="C69" s="42">
        <v>824.15</v>
      </c>
      <c r="D69" s="42">
        <v>824.15</v>
      </c>
      <c r="E69" s="42">
        <v>824.15</v>
      </c>
      <c r="F69" s="42">
        <v>824.15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</row>
    <row r="70" spans="1:67" s="40" customFormat="1" ht="12.75" x14ac:dyDescent="0.2">
      <c r="A70" s="100" t="s">
        <v>66</v>
      </c>
      <c r="B70" s="42">
        <v>894.15</v>
      </c>
      <c r="C70" s="42">
        <v>824.15</v>
      </c>
      <c r="D70" s="42">
        <v>824.15</v>
      </c>
      <c r="E70" s="42">
        <v>824.15</v>
      </c>
      <c r="F70" s="42">
        <v>824.15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</row>
    <row r="71" spans="1:67" s="40" customFormat="1" ht="12.75" x14ac:dyDescent="0.2">
      <c r="A71" s="100" t="s">
        <v>40</v>
      </c>
      <c r="B71" s="42">
        <v>894.15</v>
      </c>
      <c r="C71" s="42">
        <v>824.15</v>
      </c>
      <c r="D71" s="42">
        <v>824.15</v>
      </c>
      <c r="E71" s="42">
        <v>824.15</v>
      </c>
      <c r="F71" s="42">
        <v>824.15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</row>
    <row r="72" spans="1:67" s="40" customFormat="1" ht="12.75" x14ac:dyDescent="0.2">
      <c r="A72" s="102" t="s">
        <v>42</v>
      </c>
      <c r="B72" s="42">
        <v>894.15</v>
      </c>
      <c r="C72" s="42">
        <v>824.15</v>
      </c>
      <c r="D72" s="42">
        <v>824.15</v>
      </c>
      <c r="E72" s="42">
        <v>824.15</v>
      </c>
      <c r="F72" s="42">
        <v>824.15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</row>
    <row r="73" spans="1:67" s="40" customFormat="1" ht="12.75" x14ac:dyDescent="0.2">
      <c r="A73" s="106" t="s">
        <v>109</v>
      </c>
      <c r="B73" s="107">
        <v>431503.37</v>
      </c>
      <c r="C73" s="42"/>
      <c r="D73" s="42"/>
      <c r="E73" s="42"/>
      <c r="F73" s="42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</row>
    <row r="74" spans="1:67" s="40" customFormat="1" ht="12.75" x14ac:dyDescent="0.2">
      <c r="A74" s="100" t="s">
        <v>53</v>
      </c>
      <c r="B74" s="108">
        <v>1170.68</v>
      </c>
      <c r="C74" s="42"/>
      <c r="D74" s="42"/>
      <c r="E74" s="42"/>
      <c r="F74" s="42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</row>
    <row r="75" spans="1:67" s="40" customFormat="1" ht="12.75" x14ac:dyDescent="0.2">
      <c r="A75" s="102" t="s">
        <v>43</v>
      </c>
      <c r="B75" s="108">
        <v>1170.68</v>
      </c>
      <c r="C75" s="42"/>
      <c r="D75" s="42"/>
      <c r="E75" s="42"/>
      <c r="F75" s="42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</row>
    <row r="76" spans="1:67" s="40" customFormat="1" ht="12.75" x14ac:dyDescent="0.2">
      <c r="A76" s="100" t="s">
        <v>110</v>
      </c>
      <c r="B76" s="108">
        <v>430332.69</v>
      </c>
      <c r="C76" s="42"/>
      <c r="D76" s="42"/>
      <c r="E76" s="42"/>
      <c r="F76" s="42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</row>
    <row r="77" spans="1:67" s="40" customFormat="1" ht="25.5" x14ac:dyDescent="0.2">
      <c r="A77" s="102" t="s">
        <v>111</v>
      </c>
      <c r="B77" s="108">
        <v>430332.69</v>
      </c>
      <c r="C77" s="42"/>
      <c r="D77" s="42"/>
      <c r="E77" s="42"/>
      <c r="F77" s="42"/>
      <c r="G77" s="78"/>
      <c r="H77" s="78"/>
      <c r="I77" s="104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78"/>
      <c r="BN77" s="78"/>
      <c r="BO77" s="78"/>
    </row>
    <row r="78" spans="1:67" s="40" customFormat="1" ht="25.5" x14ac:dyDescent="0.2">
      <c r="A78" s="95" t="s">
        <v>80</v>
      </c>
      <c r="B78" s="41">
        <v>9334.82</v>
      </c>
      <c r="C78" s="41">
        <v>13205.91</v>
      </c>
      <c r="D78" s="41">
        <v>17341.43</v>
      </c>
      <c r="E78" s="41">
        <v>17341.43</v>
      </c>
      <c r="F78" s="41">
        <v>17341.43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</row>
    <row r="79" spans="1:67" s="58" customFormat="1" ht="12.75" x14ac:dyDescent="0.2">
      <c r="A79" s="101" t="s">
        <v>81</v>
      </c>
      <c r="B79" s="56">
        <v>7561.82</v>
      </c>
      <c r="C79" s="56">
        <v>10753.41</v>
      </c>
      <c r="D79" s="56">
        <v>14888.93</v>
      </c>
      <c r="E79" s="57">
        <v>14888.93</v>
      </c>
      <c r="F79" s="56">
        <v>14888.93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</row>
    <row r="80" spans="1:67" s="40" customFormat="1" ht="12.75" x14ac:dyDescent="0.2">
      <c r="A80" s="100" t="s">
        <v>52</v>
      </c>
      <c r="B80" s="41">
        <v>3656.44</v>
      </c>
      <c r="C80" s="41">
        <v>3858.34</v>
      </c>
      <c r="D80" s="41">
        <v>6987.86</v>
      </c>
      <c r="E80" s="41">
        <v>6987.86</v>
      </c>
      <c r="F80" s="41">
        <v>6987.86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</row>
    <row r="81" spans="1:67" s="40" customFormat="1" ht="12.75" x14ac:dyDescent="0.2">
      <c r="A81" s="100" t="s">
        <v>53</v>
      </c>
      <c r="B81" s="41">
        <v>3656.44</v>
      </c>
      <c r="C81" s="41">
        <v>3858.34</v>
      </c>
      <c r="D81" s="41">
        <v>6987.86</v>
      </c>
      <c r="E81" s="41">
        <v>6987.86</v>
      </c>
      <c r="F81" s="41">
        <v>6987.86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</row>
    <row r="82" spans="1:67" s="40" customFormat="1" ht="12.75" x14ac:dyDescent="0.2">
      <c r="A82" s="100" t="s">
        <v>40</v>
      </c>
      <c r="B82" s="41">
        <v>3656.44</v>
      </c>
      <c r="C82" s="41">
        <v>3858.34</v>
      </c>
      <c r="D82" s="41">
        <v>6987.86</v>
      </c>
      <c r="E82" s="41">
        <v>6987.86</v>
      </c>
      <c r="F82" s="41">
        <v>6987.86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</row>
    <row r="83" spans="1:67" s="40" customFormat="1" ht="12.75" x14ac:dyDescent="0.2">
      <c r="A83" s="102" t="s">
        <v>41</v>
      </c>
      <c r="B83" s="41">
        <v>3656.44</v>
      </c>
      <c r="C83" s="41">
        <v>3858.34</v>
      </c>
      <c r="D83" s="41">
        <v>6987.86</v>
      </c>
      <c r="E83" s="41">
        <v>6987.86</v>
      </c>
      <c r="F83" s="41">
        <v>6987.86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</row>
    <row r="84" spans="1:67" s="40" customFormat="1" ht="12.75" x14ac:dyDescent="0.2">
      <c r="A84" s="100" t="s">
        <v>59</v>
      </c>
      <c r="B84" s="41">
        <f>945+2574.27</f>
        <v>3519.27</v>
      </c>
      <c r="C84" s="41">
        <v>6895.07</v>
      </c>
      <c r="D84" s="41">
        <v>7901.07</v>
      </c>
      <c r="E84" s="41">
        <v>7901.07</v>
      </c>
      <c r="F84" s="41">
        <v>7901.07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  <c r="BH84" s="78"/>
      <c r="BI84" s="78"/>
      <c r="BJ84" s="78"/>
      <c r="BK84" s="78"/>
      <c r="BL84" s="78"/>
      <c r="BM84" s="78"/>
      <c r="BN84" s="78"/>
      <c r="BO84" s="78"/>
    </row>
    <row r="85" spans="1:67" s="40" customFormat="1" ht="12.75" x14ac:dyDescent="0.2">
      <c r="A85" s="100" t="s">
        <v>60</v>
      </c>
      <c r="B85" s="39"/>
      <c r="C85" s="39"/>
      <c r="D85" s="41">
        <v>5357.14</v>
      </c>
      <c r="E85" s="41">
        <v>5357.14</v>
      </c>
      <c r="F85" s="41">
        <v>5357.14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</row>
    <row r="86" spans="1:67" s="40" customFormat="1" ht="12.75" x14ac:dyDescent="0.2">
      <c r="A86" s="100" t="s">
        <v>40</v>
      </c>
      <c r="B86" s="39"/>
      <c r="C86" s="39"/>
      <c r="D86" s="41">
        <v>5357.14</v>
      </c>
      <c r="E86" s="41">
        <v>5357.14</v>
      </c>
      <c r="F86" s="41">
        <v>5357.14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</row>
    <row r="87" spans="1:67" s="40" customFormat="1" ht="12.75" x14ac:dyDescent="0.2">
      <c r="A87" s="102" t="s">
        <v>41</v>
      </c>
      <c r="B87" s="39"/>
      <c r="C87" s="39"/>
      <c r="D87" s="41">
        <v>5357.14</v>
      </c>
      <c r="E87" s="41">
        <v>5357.14</v>
      </c>
      <c r="F87" s="41">
        <v>5357.14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</row>
    <row r="88" spans="1:67" s="40" customFormat="1" ht="12.75" x14ac:dyDescent="0.2">
      <c r="A88" s="100" t="s">
        <v>61</v>
      </c>
      <c r="B88" s="39"/>
      <c r="C88" s="39"/>
      <c r="D88" s="41">
        <v>2543.9299999999998</v>
      </c>
      <c r="E88" s="41">
        <v>2543.9299999999998</v>
      </c>
      <c r="F88" s="41">
        <v>2543.9299999999998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</row>
    <row r="89" spans="1:67" s="40" customFormat="1" ht="12.75" x14ac:dyDescent="0.2">
      <c r="A89" s="100" t="s">
        <v>40</v>
      </c>
      <c r="B89" s="105"/>
      <c r="C89" s="39"/>
      <c r="D89" s="41">
        <v>2543.9299999999998</v>
      </c>
      <c r="E89" s="41">
        <v>2543.9299999999998</v>
      </c>
      <c r="F89" s="41">
        <v>2543.9299999999998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</row>
    <row r="90" spans="1:67" s="40" customFormat="1" ht="12.75" x14ac:dyDescent="0.2">
      <c r="A90" s="102" t="s">
        <v>41</v>
      </c>
      <c r="B90" s="105"/>
      <c r="C90" s="39"/>
      <c r="D90" s="41">
        <v>1937.93</v>
      </c>
      <c r="E90" s="41">
        <v>1937.93</v>
      </c>
      <c r="F90" s="41">
        <v>1937.93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</row>
    <row r="91" spans="1:67" s="40" customFormat="1" ht="12.75" x14ac:dyDescent="0.2">
      <c r="A91" s="102" t="s">
        <v>42</v>
      </c>
      <c r="B91" s="39"/>
      <c r="C91" s="39"/>
      <c r="D91" s="42">
        <v>606</v>
      </c>
      <c r="E91" s="42">
        <v>606</v>
      </c>
      <c r="F91" s="42">
        <v>606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</row>
    <row r="92" spans="1:67" s="40" customFormat="1" ht="12.75" x14ac:dyDescent="0.2">
      <c r="A92" s="100" t="s">
        <v>62</v>
      </c>
      <c r="B92" s="41">
        <v>3519.27</v>
      </c>
      <c r="C92" s="41">
        <v>3024.47</v>
      </c>
      <c r="D92" s="39"/>
      <c r="E92" s="39"/>
      <c r="F92" s="39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</row>
    <row r="93" spans="1:67" s="40" customFormat="1" ht="12.75" x14ac:dyDescent="0.2">
      <c r="A93" s="100" t="s">
        <v>40</v>
      </c>
      <c r="B93" s="41">
        <v>3519.27</v>
      </c>
      <c r="C93" s="41">
        <v>3024.47</v>
      </c>
      <c r="D93" s="39"/>
      <c r="E93" s="39"/>
      <c r="F93" s="39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N93" s="78"/>
      <c r="AO93" s="78"/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  <c r="BH93" s="78"/>
      <c r="BI93" s="78"/>
      <c r="BJ93" s="78"/>
      <c r="BK93" s="78"/>
      <c r="BL93" s="78"/>
      <c r="BM93" s="78"/>
      <c r="BN93" s="78"/>
      <c r="BO93" s="78"/>
    </row>
    <row r="94" spans="1:67" s="40" customFormat="1" ht="12.75" x14ac:dyDescent="0.2">
      <c r="A94" s="102" t="s">
        <v>41</v>
      </c>
      <c r="B94" s="41">
        <v>3286.6</v>
      </c>
      <c r="C94" s="41">
        <v>2884.59</v>
      </c>
      <c r="D94" s="39"/>
      <c r="E94" s="39"/>
      <c r="F94" s="39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</row>
    <row r="95" spans="1:67" s="40" customFormat="1" ht="12.75" x14ac:dyDescent="0.2">
      <c r="A95" s="102" t="s">
        <v>42</v>
      </c>
      <c r="B95" s="42">
        <v>232.67</v>
      </c>
      <c r="C95" s="42">
        <v>139.88</v>
      </c>
      <c r="D95" s="39"/>
      <c r="E95" s="39"/>
      <c r="F95" s="39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</row>
    <row r="96" spans="1:67" s="40" customFormat="1" ht="12.75" x14ac:dyDescent="0.2">
      <c r="A96" s="100" t="s">
        <v>64</v>
      </c>
      <c r="B96" s="41">
        <v>386.11</v>
      </c>
      <c r="C96" s="41">
        <v>3870.6</v>
      </c>
      <c r="D96" s="39"/>
      <c r="E96" s="39"/>
      <c r="F96" s="39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</row>
    <row r="97" spans="1:67" s="40" customFormat="1" ht="12.75" x14ac:dyDescent="0.2">
      <c r="A97" s="100" t="s">
        <v>40</v>
      </c>
      <c r="B97" s="41">
        <v>386.11</v>
      </c>
      <c r="C97" s="41">
        <v>3870.6</v>
      </c>
      <c r="D97" s="39"/>
      <c r="E97" s="39"/>
      <c r="F97" s="39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</row>
    <row r="98" spans="1:67" s="40" customFormat="1" ht="12.75" x14ac:dyDescent="0.2">
      <c r="A98" s="102" t="s">
        <v>41</v>
      </c>
      <c r="B98" s="41">
        <v>332.38</v>
      </c>
      <c r="C98" s="41">
        <v>3738.42</v>
      </c>
      <c r="D98" s="39"/>
      <c r="E98" s="39"/>
      <c r="F98" s="39"/>
      <c r="G98" s="78"/>
      <c r="H98" s="104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</row>
    <row r="99" spans="1:67" s="40" customFormat="1" ht="12.75" x14ac:dyDescent="0.2">
      <c r="A99" s="102" t="s">
        <v>42</v>
      </c>
      <c r="B99" s="42">
        <v>53.73</v>
      </c>
      <c r="C99" s="42">
        <v>132.18</v>
      </c>
      <c r="D99" s="39"/>
      <c r="E99" s="39"/>
      <c r="F99" s="39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</row>
    <row r="100" spans="1:67" s="58" customFormat="1" ht="25.5" x14ac:dyDescent="0.2">
      <c r="A100" s="101" t="s">
        <v>82</v>
      </c>
      <c r="B100" s="57">
        <v>1773</v>
      </c>
      <c r="C100" s="57">
        <v>2452.5</v>
      </c>
      <c r="D100" s="57">
        <v>2452.5</v>
      </c>
      <c r="E100" s="57">
        <v>2452.5</v>
      </c>
      <c r="F100" s="57">
        <v>2452.5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  <c r="BM100" s="78"/>
      <c r="BN100" s="78"/>
      <c r="BO100" s="78"/>
    </row>
    <row r="101" spans="1:67" s="40" customFormat="1" ht="12.75" x14ac:dyDescent="0.2">
      <c r="A101" s="100" t="s">
        <v>59</v>
      </c>
      <c r="B101" s="41">
        <v>1773</v>
      </c>
      <c r="C101" s="41">
        <v>2452.5</v>
      </c>
      <c r="D101" s="41">
        <v>2452.5</v>
      </c>
      <c r="E101" s="41">
        <v>2452.5</v>
      </c>
      <c r="F101" s="41">
        <v>2452.5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</row>
    <row r="102" spans="1:67" s="40" customFormat="1" ht="12.75" x14ac:dyDescent="0.2">
      <c r="A102" s="100" t="s">
        <v>60</v>
      </c>
      <c r="B102" s="39"/>
      <c r="C102" s="39"/>
      <c r="D102" s="41">
        <v>2452.5</v>
      </c>
      <c r="E102" s="41">
        <v>2452.5</v>
      </c>
      <c r="F102" s="41">
        <v>2452.5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</row>
    <row r="103" spans="1:67" s="40" customFormat="1" ht="12.75" x14ac:dyDescent="0.2">
      <c r="A103" s="100" t="s">
        <v>40</v>
      </c>
      <c r="B103" s="39"/>
      <c r="C103" s="39"/>
      <c r="D103" s="41">
        <v>2452.5</v>
      </c>
      <c r="E103" s="41">
        <v>2452.5</v>
      </c>
      <c r="F103" s="41">
        <v>2452.5</v>
      </c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</row>
    <row r="104" spans="1:67" s="40" customFormat="1" ht="25.5" x14ac:dyDescent="0.2">
      <c r="A104" s="102" t="s">
        <v>45</v>
      </c>
      <c r="B104" s="39"/>
      <c r="C104" s="39"/>
      <c r="D104" s="41">
        <v>2452.5</v>
      </c>
      <c r="E104" s="41">
        <v>2452.5</v>
      </c>
      <c r="F104" s="41">
        <v>2452.5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</row>
    <row r="105" spans="1:67" s="40" customFormat="1" ht="12.75" x14ac:dyDescent="0.2">
      <c r="A105" s="100" t="s">
        <v>63</v>
      </c>
      <c r="B105" s="41">
        <v>1773</v>
      </c>
      <c r="C105" s="41">
        <v>2452.5</v>
      </c>
      <c r="D105" s="39"/>
      <c r="E105" s="39"/>
      <c r="F105" s="39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</row>
    <row r="106" spans="1:67" s="40" customFormat="1" ht="12.75" x14ac:dyDescent="0.2">
      <c r="A106" s="100" t="s">
        <v>40</v>
      </c>
      <c r="B106" s="41">
        <v>1773</v>
      </c>
      <c r="C106" s="41">
        <v>2452.5</v>
      </c>
      <c r="D106" s="39"/>
      <c r="E106" s="39"/>
      <c r="F106" s="39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</row>
    <row r="107" spans="1:67" s="40" customFormat="1" ht="25.5" x14ac:dyDescent="0.2">
      <c r="A107" s="102" t="s">
        <v>45</v>
      </c>
      <c r="B107" s="41">
        <v>1773</v>
      </c>
      <c r="C107" s="41">
        <v>2452.5</v>
      </c>
      <c r="D107" s="39"/>
      <c r="E107" s="39"/>
      <c r="F107" s="39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</row>
    <row r="108" spans="1:67" s="40" customFormat="1" ht="25.5" x14ac:dyDescent="0.2">
      <c r="A108" s="95" t="s">
        <v>83</v>
      </c>
      <c r="B108" s="41"/>
      <c r="C108" s="41">
        <v>15858.33</v>
      </c>
      <c r="D108" s="41">
        <v>20348</v>
      </c>
      <c r="E108" s="41">
        <v>17948</v>
      </c>
      <c r="F108" s="41">
        <v>17948</v>
      </c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78"/>
      <c r="AX108" s="78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78"/>
      <c r="BO108" s="78"/>
    </row>
    <row r="109" spans="1:67" s="58" customFormat="1" ht="12.75" x14ac:dyDescent="0.2">
      <c r="A109" s="101" t="s">
        <v>84</v>
      </c>
      <c r="B109" s="57">
        <v>3580.42</v>
      </c>
      <c r="C109" s="57">
        <v>15858.33</v>
      </c>
      <c r="D109" s="57">
        <v>20348</v>
      </c>
      <c r="E109" s="57">
        <v>17948</v>
      </c>
      <c r="F109" s="57">
        <v>17948</v>
      </c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78"/>
      <c r="AX109" s="78"/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78"/>
      <c r="BO109" s="78"/>
    </row>
    <row r="110" spans="1:67" s="40" customFormat="1" ht="12.75" x14ac:dyDescent="0.2">
      <c r="A110" s="100" t="s">
        <v>56</v>
      </c>
      <c r="B110" s="41">
        <v>3580.42</v>
      </c>
      <c r="C110" s="41">
        <v>14033.61</v>
      </c>
      <c r="D110" s="41">
        <v>19300</v>
      </c>
      <c r="E110" s="41">
        <v>16900</v>
      </c>
      <c r="F110" s="41">
        <v>16900</v>
      </c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</row>
    <row r="111" spans="1:67" s="40" customFormat="1" ht="25.5" x14ac:dyDescent="0.2">
      <c r="A111" s="100" t="s">
        <v>57</v>
      </c>
      <c r="B111" s="41">
        <v>2213.61</v>
      </c>
      <c r="C111" s="41">
        <v>13276.61</v>
      </c>
      <c r="D111" s="41">
        <v>16900</v>
      </c>
      <c r="E111" s="41">
        <v>16900</v>
      </c>
      <c r="F111" s="41">
        <v>16900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</row>
    <row r="112" spans="1:67" s="40" customFormat="1" ht="12.75" x14ac:dyDescent="0.2">
      <c r="A112" s="100" t="s">
        <v>46</v>
      </c>
      <c r="B112" s="41">
        <v>2213.61</v>
      </c>
      <c r="C112" s="41">
        <v>13276.61</v>
      </c>
      <c r="D112" s="41">
        <v>16900</v>
      </c>
      <c r="E112" s="41">
        <v>16900</v>
      </c>
      <c r="F112" s="41">
        <v>16900</v>
      </c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</row>
    <row r="113" spans="1:67" s="40" customFormat="1" ht="25.5" x14ac:dyDescent="0.2">
      <c r="A113" s="102" t="s">
        <v>47</v>
      </c>
      <c r="B113" s="41">
        <v>2213.61</v>
      </c>
      <c r="C113" s="41">
        <v>13276.61</v>
      </c>
      <c r="D113" s="41">
        <v>16900</v>
      </c>
      <c r="E113" s="41">
        <v>16900</v>
      </c>
      <c r="F113" s="41">
        <v>16900</v>
      </c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</row>
    <row r="114" spans="1:67" s="40" customFormat="1" ht="12.75" x14ac:dyDescent="0.2">
      <c r="A114" s="100" t="s">
        <v>68</v>
      </c>
      <c r="B114" s="42"/>
      <c r="C114" s="42">
        <v>757</v>
      </c>
      <c r="D114" s="41">
        <v>2400</v>
      </c>
      <c r="E114" s="39"/>
      <c r="F114" s="39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</row>
    <row r="115" spans="1:67" s="40" customFormat="1" ht="12.75" x14ac:dyDescent="0.2">
      <c r="A115" s="100" t="s">
        <v>46</v>
      </c>
      <c r="B115" s="42"/>
      <c r="C115" s="42">
        <v>757</v>
      </c>
      <c r="D115" s="41">
        <v>2400</v>
      </c>
      <c r="E115" s="39"/>
      <c r="F115" s="39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</row>
    <row r="116" spans="1:67" s="40" customFormat="1" ht="25.5" x14ac:dyDescent="0.2">
      <c r="A116" s="102" t="s">
        <v>47</v>
      </c>
      <c r="B116" s="42"/>
      <c r="C116" s="42">
        <v>757</v>
      </c>
      <c r="D116" s="41">
        <v>2400</v>
      </c>
      <c r="E116" s="39"/>
      <c r="F116" s="39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</row>
    <row r="117" spans="1:67" s="40" customFormat="1" ht="12.75" x14ac:dyDescent="0.2">
      <c r="A117" s="100" t="s">
        <v>59</v>
      </c>
      <c r="B117" s="41">
        <v>1366.81</v>
      </c>
      <c r="C117" s="42">
        <v>132.72</v>
      </c>
      <c r="D117" s="42">
        <v>200</v>
      </c>
      <c r="E117" s="42">
        <v>200</v>
      </c>
      <c r="F117" s="42">
        <v>200</v>
      </c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</row>
    <row r="118" spans="1:67" s="40" customFormat="1" ht="12.75" x14ac:dyDescent="0.2">
      <c r="A118" s="100" t="s">
        <v>60</v>
      </c>
      <c r="B118" s="105"/>
      <c r="C118" s="39"/>
      <c r="D118" s="42">
        <v>200</v>
      </c>
      <c r="E118" s="42">
        <v>200</v>
      </c>
      <c r="F118" s="42">
        <v>200</v>
      </c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78"/>
      <c r="BO118" s="78"/>
    </row>
    <row r="119" spans="1:67" s="40" customFormat="1" ht="12.75" x14ac:dyDescent="0.2">
      <c r="A119" s="100" t="s">
        <v>46</v>
      </c>
      <c r="B119" s="105"/>
      <c r="C119" s="39"/>
      <c r="D119" s="42">
        <v>200</v>
      </c>
      <c r="E119" s="42">
        <v>200</v>
      </c>
      <c r="F119" s="42">
        <v>200</v>
      </c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78"/>
      <c r="BO119" s="78"/>
    </row>
    <row r="120" spans="1:67" s="40" customFormat="1" ht="25.5" x14ac:dyDescent="0.2">
      <c r="A120" s="102" t="s">
        <v>47</v>
      </c>
      <c r="B120" s="105"/>
      <c r="C120" s="39"/>
      <c r="D120" s="42">
        <v>200</v>
      </c>
      <c r="E120" s="42">
        <v>200</v>
      </c>
      <c r="F120" s="42">
        <v>200</v>
      </c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78"/>
      <c r="BO120" s="78"/>
    </row>
    <row r="121" spans="1:67" s="40" customFormat="1" ht="12.75" x14ac:dyDescent="0.2">
      <c r="A121" s="100" t="s">
        <v>63</v>
      </c>
      <c r="B121" s="41">
        <v>1366.81</v>
      </c>
      <c r="C121" s="42">
        <v>132.72</v>
      </c>
      <c r="D121" s="39"/>
      <c r="E121" s="39"/>
      <c r="F121" s="39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78"/>
      <c r="BO121" s="78"/>
    </row>
    <row r="122" spans="1:67" s="40" customFormat="1" ht="12.75" x14ac:dyDescent="0.2">
      <c r="A122" s="100" t="s">
        <v>46</v>
      </c>
      <c r="B122" s="41">
        <v>1366.81</v>
      </c>
      <c r="C122" s="42">
        <v>132.72</v>
      </c>
      <c r="D122" s="39"/>
      <c r="E122" s="39"/>
      <c r="F122" s="39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</row>
    <row r="123" spans="1:67" s="40" customFormat="1" ht="25.5" x14ac:dyDescent="0.2">
      <c r="A123" s="102" t="s">
        <v>47</v>
      </c>
      <c r="B123" s="41">
        <v>1366.81</v>
      </c>
      <c r="C123" s="42">
        <v>132.72</v>
      </c>
      <c r="D123" s="39"/>
      <c r="E123" s="39"/>
      <c r="F123" s="39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78"/>
      <c r="BO123" s="78"/>
    </row>
    <row r="124" spans="1:67" s="40" customFormat="1" ht="12.75" x14ac:dyDescent="0.2">
      <c r="A124" s="100" t="s">
        <v>65</v>
      </c>
      <c r="B124" s="41"/>
      <c r="C124" s="41">
        <v>1692</v>
      </c>
      <c r="D124" s="42">
        <v>848</v>
      </c>
      <c r="E124" s="42">
        <v>848</v>
      </c>
      <c r="F124" s="42">
        <v>848</v>
      </c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  <c r="AM124" s="78"/>
      <c r="AN124" s="78"/>
      <c r="AO124" s="78"/>
      <c r="AP124" s="78"/>
      <c r="AQ124" s="78"/>
      <c r="AR124" s="78"/>
      <c r="AS124" s="78"/>
      <c r="AT124" s="78"/>
      <c r="AU124" s="78"/>
      <c r="AV124" s="78"/>
      <c r="AW124" s="78"/>
      <c r="AX124" s="78"/>
      <c r="AY124" s="78"/>
      <c r="AZ124" s="78"/>
      <c r="BA124" s="78"/>
      <c r="BB124" s="78"/>
      <c r="BC124" s="78"/>
      <c r="BD124" s="78"/>
      <c r="BE124" s="78"/>
      <c r="BF124" s="78"/>
      <c r="BG124" s="78"/>
      <c r="BH124" s="78"/>
      <c r="BI124" s="78"/>
      <c r="BJ124" s="78"/>
      <c r="BK124" s="78"/>
      <c r="BL124" s="78"/>
      <c r="BM124" s="78"/>
      <c r="BN124" s="78"/>
      <c r="BO124" s="78"/>
    </row>
    <row r="125" spans="1:67" s="40" customFormat="1" ht="12.75" x14ac:dyDescent="0.2">
      <c r="A125" s="100" t="s">
        <v>66</v>
      </c>
      <c r="B125" s="42"/>
      <c r="C125" s="42">
        <v>848</v>
      </c>
      <c r="D125" s="42">
        <v>848</v>
      </c>
      <c r="E125" s="42">
        <v>848</v>
      </c>
      <c r="F125" s="42">
        <v>848</v>
      </c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</row>
    <row r="126" spans="1:67" s="40" customFormat="1" ht="12.75" x14ac:dyDescent="0.2">
      <c r="A126" s="100" t="s">
        <v>46</v>
      </c>
      <c r="B126" s="42"/>
      <c r="C126" s="42">
        <v>848</v>
      </c>
      <c r="D126" s="42">
        <v>848</v>
      </c>
      <c r="E126" s="42">
        <v>848</v>
      </c>
      <c r="F126" s="42">
        <v>848</v>
      </c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</row>
    <row r="127" spans="1:67" s="40" customFormat="1" ht="25.5" x14ac:dyDescent="0.2">
      <c r="A127" s="102" t="s">
        <v>47</v>
      </c>
      <c r="B127" s="42"/>
      <c r="C127" s="42">
        <v>848</v>
      </c>
      <c r="D127" s="42">
        <v>848</v>
      </c>
      <c r="E127" s="42">
        <v>848</v>
      </c>
      <c r="F127" s="42">
        <v>848</v>
      </c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</row>
    <row r="128" spans="1:67" s="40" customFormat="1" ht="12.75" x14ac:dyDescent="0.2">
      <c r="A128" s="100" t="s">
        <v>69</v>
      </c>
      <c r="B128" s="42"/>
      <c r="C128" s="42">
        <v>844</v>
      </c>
      <c r="D128" s="39"/>
      <c r="E128" s="39"/>
      <c r="F128" s="39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</row>
    <row r="129" spans="1:67" s="40" customFormat="1" ht="12.75" x14ac:dyDescent="0.2">
      <c r="A129" s="100" t="s">
        <v>46</v>
      </c>
      <c r="B129" s="42"/>
      <c r="C129" s="42">
        <v>844</v>
      </c>
      <c r="D129" s="39"/>
      <c r="E129" s="39"/>
      <c r="F129" s="39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</row>
    <row r="130" spans="1:67" s="40" customFormat="1" ht="25.5" x14ac:dyDescent="0.2">
      <c r="A130" s="102" t="s">
        <v>47</v>
      </c>
      <c r="B130" s="42"/>
      <c r="C130" s="42">
        <v>844</v>
      </c>
      <c r="D130" s="39"/>
      <c r="E130" s="39"/>
      <c r="F130" s="39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</row>
    <row r="135" spans="1:67" x14ac:dyDescent="0.2">
      <c r="C135" s="103"/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Dell</dc:creator>
  <cp:lastModifiedBy>Korisnik</cp:lastModifiedBy>
  <cp:lastPrinted>2025-10-28T07:47:17Z</cp:lastPrinted>
  <dcterms:created xsi:type="dcterms:W3CDTF">2024-10-23T08:38:56Z</dcterms:created>
  <dcterms:modified xsi:type="dcterms:W3CDTF">2026-02-20T07:42:01Z</dcterms:modified>
</cp:coreProperties>
</file>