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-Polugodišnji izvještaj o izvršenju FP 2025\"/>
    </mc:Choice>
  </mc:AlternateContent>
  <bookViews>
    <workbookView xWindow="0" yWindow="0" windowWidth="28800" windowHeight="11130"/>
  </bookViews>
  <sheets>
    <sheet name="SAŽETAK OPĆEG DIJELA" sheetId="1" r:id="rId1"/>
    <sheet name="Račun prihoda i rashoda" sheetId="2" r:id="rId2"/>
    <sheet name="Prihodi i rashodi po izvorima" sheetId="3" r:id="rId3"/>
    <sheet name="Rashodi prema funk.klas" sheetId="4" r:id="rId4"/>
    <sheet name="Račun financiranja" sheetId="6" r:id="rId5"/>
    <sheet name="Račun financiranja po izvorima" sheetId="7" r:id="rId6"/>
    <sheet name="Posebni dio" sheetId="8" r:id="rId7"/>
    <sheet name="Posebni izvj o zaduživanju" sheetId="9" r:id="rId8"/>
  </sheets>
  <definedNames>
    <definedName name="_xlnm.Print_Area" localSheetId="6">'Posebni dio'!$A$6:$F$136</definedName>
    <definedName name="_xlnm.Print_Area" localSheetId="7">'Posebni izvj o zaduživanju'!$D$7:$P$18</definedName>
    <definedName name="_xlnm.Print_Area" localSheetId="2">'Prihodi i rashodi po izvorima'!$A$1:$I$46</definedName>
    <definedName name="_xlnm.Print_Area" localSheetId="4">'Račun financiranja'!$A$5:$G$16</definedName>
    <definedName name="_xlnm.Print_Area" localSheetId="5">'Račun financiranja po izvorima'!$A$3:$F$12</definedName>
    <definedName name="_xlnm.Print_Area" localSheetId="1">'Račun prihoda i rashoda'!$A$2:$F$93</definedName>
    <definedName name="_xlnm.Print_Area" localSheetId="0">'SAŽETAK OPĆEG DIJELA'!$A$1:$G$41</definedName>
  </definedNames>
  <calcPr calcId="162913"/>
</workbook>
</file>

<file path=xl/calcChain.xml><?xml version="1.0" encoding="utf-8"?>
<calcChain xmlns="http://schemas.openxmlformats.org/spreadsheetml/2006/main">
  <c r="B40" i="1" l="1"/>
  <c r="B39" i="1"/>
  <c r="D40" i="1"/>
  <c r="D39" i="1" l="1"/>
  <c r="L18" i="9" l="1"/>
  <c r="K18" i="9"/>
  <c r="J18" i="9"/>
  <c r="I18" i="9"/>
  <c r="H18" i="9"/>
  <c r="D30" i="1" l="1"/>
  <c r="B30" i="1" l="1"/>
  <c r="D46" i="3"/>
  <c r="D22" i="3"/>
  <c r="D93" i="2"/>
  <c r="D44" i="2"/>
  <c r="D38" i="2" s="1"/>
  <c r="D77" i="2"/>
  <c r="D46" i="2"/>
  <c r="D39" i="2"/>
  <c r="D80" i="2"/>
  <c r="D59" i="2"/>
  <c r="D52" i="2"/>
  <c r="D47" i="2"/>
  <c r="D42" i="2"/>
  <c r="E39" i="1" l="1"/>
  <c r="C30" i="1"/>
  <c r="B24" i="1"/>
  <c r="C14" i="1"/>
  <c r="D14" i="1"/>
  <c r="B14" i="1"/>
  <c r="C13" i="1"/>
  <c r="B13" i="1"/>
  <c r="C10" i="1"/>
  <c r="B10" i="1"/>
  <c r="C19" i="8"/>
  <c r="C135" i="8" l="1"/>
  <c r="D135" i="8" s="1"/>
  <c r="C134" i="8"/>
  <c r="C130" i="8"/>
  <c r="C129" i="8" s="1"/>
  <c r="D129" i="8" s="1"/>
  <c r="C127" i="8"/>
  <c r="C126" i="8" s="1"/>
  <c r="C122" i="8"/>
  <c r="D122" i="8" s="1"/>
  <c r="C118" i="8"/>
  <c r="D118" i="8" s="1"/>
  <c r="C115" i="8"/>
  <c r="D115" i="8" s="1"/>
  <c r="C112" i="8"/>
  <c r="C109" i="8"/>
  <c r="D109" i="8" s="1"/>
  <c r="C103" i="8"/>
  <c r="D103" i="8" s="1"/>
  <c r="C94" i="8"/>
  <c r="C87" i="8"/>
  <c r="D87" i="8" s="1"/>
  <c r="C82" i="8"/>
  <c r="D82" i="8" s="1"/>
  <c r="C78" i="8"/>
  <c r="C77" i="8" s="1"/>
  <c r="C75" i="8"/>
  <c r="C58" i="8"/>
  <c r="C57" i="8" s="1"/>
  <c r="D57" i="8" s="1"/>
  <c r="C55" i="8"/>
  <c r="D55" i="8" s="1"/>
  <c r="C47" i="8"/>
  <c r="C41" i="8"/>
  <c r="C37" i="8"/>
  <c r="C35" i="8"/>
  <c r="D35" i="8" s="1"/>
  <c r="C28" i="8"/>
  <c r="D28" i="8" s="1"/>
  <c r="D19" i="8"/>
  <c r="D25" i="8"/>
  <c r="D29" i="8"/>
  <c r="D30" i="8"/>
  <c r="D31" i="8"/>
  <c r="D32" i="8"/>
  <c r="D36" i="8"/>
  <c r="D38" i="8"/>
  <c r="D39" i="8"/>
  <c r="D40" i="8"/>
  <c r="D42" i="8"/>
  <c r="D43" i="8"/>
  <c r="D44" i="8"/>
  <c r="D45" i="8"/>
  <c r="D48" i="8"/>
  <c r="D49" i="8"/>
  <c r="D50" i="8"/>
  <c r="D51" i="8"/>
  <c r="D52" i="8"/>
  <c r="D53" i="8"/>
  <c r="D54" i="8"/>
  <c r="D56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9" i="8"/>
  <c r="D80" i="8"/>
  <c r="D83" i="8"/>
  <c r="D84" i="8"/>
  <c r="D85" i="8"/>
  <c r="D86" i="8"/>
  <c r="D88" i="8"/>
  <c r="D89" i="8"/>
  <c r="D90" i="8"/>
  <c r="D91" i="8"/>
  <c r="D92" i="8"/>
  <c r="D93" i="8"/>
  <c r="D95" i="8"/>
  <c r="D96" i="8"/>
  <c r="D97" i="8"/>
  <c r="D98" i="8"/>
  <c r="D99" i="8"/>
  <c r="D104" i="8"/>
  <c r="D105" i="8"/>
  <c r="D106" i="8"/>
  <c r="D110" i="8"/>
  <c r="D111" i="8"/>
  <c r="D113" i="8"/>
  <c r="D116" i="8"/>
  <c r="D117" i="8"/>
  <c r="D119" i="8"/>
  <c r="D123" i="8"/>
  <c r="D128" i="8"/>
  <c r="D131" i="8"/>
  <c r="D132" i="8"/>
  <c r="D133" i="8"/>
  <c r="D136" i="8"/>
  <c r="F13" i="4"/>
  <c r="F12" i="4"/>
  <c r="E13" i="4"/>
  <c r="E12" i="4"/>
  <c r="E11" i="4"/>
  <c r="D11" i="4"/>
  <c r="F11" i="4" s="1"/>
  <c r="F46" i="3"/>
  <c r="E46" i="3"/>
  <c r="E33" i="3"/>
  <c r="F33" i="3"/>
  <c r="E34" i="3"/>
  <c r="F34" i="3"/>
  <c r="E35" i="3"/>
  <c r="F35" i="3"/>
  <c r="E37" i="3"/>
  <c r="F37" i="3"/>
  <c r="E38" i="3"/>
  <c r="F38" i="3"/>
  <c r="E39" i="3"/>
  <c r="F39" i="3"/>
  <c r="E41" i="3"/>
  <c r="F41" i="3"/>
  <c r="E42" i="3"/>
  <c r="F42" i="3"/>
  <c r="E43" i="3"/>
  <c r="F43" i="3"/>
  <c r="E44" i="3"/>
  <c r="F44" i="3"/>
  <c r="E45" i="3"/>
  <c r="F45" i="3"/>
  <c r="F32" i="3"/>
  <c r="E32" i="3"/>
  <c r="E31" i="3"/>
  <c r="D44" i="3"/>
  <c r="D40" i="3"/>
  <c r="F40" i="3" s="1"/>
  <c r="D36" i="3"/>
  <c r="F36" i="3" s="1"/>
  <c r="D33" i="3"/>
  <c r="D31" i="3"/>
  <c r="F31" i="3" s="1"/>
  <c r="D20" i="3"/>
  <c r="E20" i="3" s="1"/>
  <c r="D16" i="3"/>
  <c r="D13" i="3"/>
  <c r="E13" i="3" s="1"/>
  <c r="D11" i="3"/>
  <c r="E11" i="3" s="1"/>
  <c r="D9" i="3"/>
  <c r="E9" i="3" s="1"/>
  <c r="F22" i="3"/>
  <c r="E22" i="3"/>
  <c r="E10" i="3"/>
  <c r="F10" i="3"/>
  <c r="E12" i="3"/>
  <c r="F12" i="3"/>
  <c r="E14" i="3"/>
  <c r="F14" i="3"/>
  <c r="E15" i="3"/>
  <c r="F15" i="3"/>
  <c r="E16" i="3"/>
  <c r="F16" i="3"/>
  <c r="E17" i="3"/>
  <c r="F17" i="3"/>
  <c r="E18" i="3"/>
  <c r="F18" i="3"/>
  <c r="E19" i="3"/>
  <c r="F19" i="3"/>
  <c r="E21" i="3"/>
  <c r="F21" i="3"/>
  <c r="D90" i="2"/>
  <c r="D89" i="2" s="1"/>
  <c r="D88" i="2" s="1"/>
  <c r="D37" i="2"/>
  <c r="D13" i="1" s="1"/>
  <c r="C102" i="8" l="1"/>
  <c r="C27" i="8"/>
  <c r="D41" i="8"/>
  <c r="C15" i="8"/>
  <c r="D15" i="8" s="1"/>
  <c r="C34" i="8"/>
  <c r="D37" i="8"/>
  <c r="D134" i="8"/>
  <c r="C24" i="8"/>
  <c r="D24" i="8" s="1"/>
  <c r="D94" i="8"/>
  <c r="C23" i="8"/>
  <c r="D23" i="8" s="1"/>
  <c r="C108" i="8"/>
  <c r="D77" i="8"/>
  <c r="C18" i="8"/>
  <c r="D18" i="8" s="1"/>
  <c r="D58" i="8"/>
  <c r="C17" i="8"/>
  <c r="D14" i="4"/>
  <c r="E40" i="3"/>
  <c r="E36" i="3"/>
  <c r="D130" i="8"/>
  <c r="C125" i="8"/>
  <c r="C124" i="8" s="1"/>
  <c r="D124" i="8" s="1"/>
  <c r="D127" i="8"/>
  <c r="D126" i="8"/>
  <c r="C121" i="8"/>
  <c r="C114" i="8"/>
  <c r="D112" i="8"/>
  <c r="D102" i="8"/>
  <c r="C81" i="8"/>
  <c r="D78" i="8"/>
  <c r="C46" i="8"/>
  <c r="D47" i="8"/>
  <c r="F20" i="3"/>
  <c r="F13" i="3"/>
  <c r="F11" i="3"/>
  <c r="F9" i="3"/>
  <c r="F93" i="2"/>
  <c r="F89" i="2"/>
  <c r="F88" i="2"/>
  <c r="F85" i="2"/>
  <c r="F77" i="2"/>
  <c r="F46" i="2"/>
  <c r="E93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F38" i="2"/>
  <c r="E38" i="2"/>
  <c r="F37" i="2"/>
  <c r="E37" i="2"/>
  <c r="F26" i="2"/>
  <c r="F14" i="2"/>
  <c r="E13" i="2"/>
  <c r="E14" i="2"/>
  <c r="E15" i="2"/>
  <c r="E16" i="2"/>
  <c r="E19" i="2"/>
  <c r="E22" i="2"/>
  <c r="E23" i="2"/>
  <c r="E24" i="2"/>
  <c r="E25" i="2"/>
  <c r="E26" i="2"/>
  <c r="E27" i="2"/>
  <c r="E28" i="2"/>
  <c r="F11" i="2"/>
  <c r="D27" i="2"/>
  <c r="D26" i="2" s="1"/>
  <c r="D23" i="2"/>
  <c r="D21" i="2"/>
  <c r="D20" i="2" s="1"/>
  <c r="E20" i="2" s="1"/>
  <c r="D18" i="2"/>
  <c r="E18" i="2" s="1"/>
  <c r="D15" i="2"/>
  <c r="D14" i="2" s="1"/>
  <c r="D12" i="2"/>
  <c r="E12" i="2" s="1"/>
  <c r="D11" i="2"/>
  <c r="E11" i="2" s="1"/>
  <c r="D27" i="8" l="1"/>
  <c r="C26" i="8"/>
  <c r="D26" i="8" s="1"/>
  <c r="C13" i="8"/>
  <c r="D13" i="8" s="1"/>
  <c r="D114" i="8"/>
  <c r="C22" i="8"/>
  <c r="D22" i="8" s="1"/>
  <c r="D46" i="8"/>
  <c r="C16" i="8"/>
  <c r="D16" i="8" s="1"/>
  <c r="D34" i="8"/>
  <c r="C14" i="8"/>
  <c r="D14" i="8" s="1"/>
  <c r="D108" i="8"/>
  <c r="C20" i="8"/>
  <c r="D20" i="8" s="1"/>
  <c r="C101" i="8"/>
  <c r="D81" i="8"/>
  <c r="C21" i="8"/>
  <c r="D21" i="8" s="1"/>
  <c r="C33" i="8"/>
  <c r="D33" i="8" s="1"/>
  <c r="D17" i="8"/>
  <c r="E14" i="4"/>
  <c r="F14" i="4"/>
  <c r="F20" i="2"/>
  <c r="E21" i="2"/>
  <c r="D17" i="2"/>
  <c r="D125" i="8"/>
  <c r="C120" i="8"/>
  <c r="D120" i="8" s="1"/>
  <c r="D121" i="8"/>
  <c r="D101" i="8" l="1"/>
  <c r="C100" i="8"/>
  <c r="D100" i="8" s="1"/>
  <c r="C12" i="8"/>
  <c r="D12" i="8" s="1"/>
  <c r="E17" i="2"/>
  <c r="F17" i="2"/>
  <c r="D10" i="2"/>
  <c r="D29" i="2" s="1"/>
  <c r="E10" i="2" l="1"/>
  <c r="F10" i="2"/>
  <c r="D10" i="1"/>
  <c r="F10" i="1" s="1"/>
  <c r="F29" i="2"/>
  <c r="E29" i="2"/>
  <c r="D29" i="1"/>
  <c r="C29" i="1"/>
  <c r="B29" i="1"/>
  <c r="D21" i="1"/>
  <c r="C21" i="1"/>
  <c r="B21" i="1"/>
  <c r="F32" i="1"/>
  <c r="E32" i="1"/>
  <c r="F31" i="1"/>
  <c r="E31" i="1"/>
  <c r="F24" i="1"/>
  <c r="E24" i="1"/>
  <c r="B25" i="1"/>
  <c r="D25" i="1"/>
  <c r="C25" i="1"/>
  <c r="D15" i="1"/>
  <c r="C15" i="1"/>
  <c r="B15" i="1"/>
  <c r="F14" i="1"/>
  <c r="F13" i="1"/>
  <c r="E13" i="1"/>
  <c r="F11" i="1"/>
  <c r="E11" i="1"/>
  <c r="C12" i="1"/>
  <c r="B12" i="1"/>
  <c r="D12" i="1" l="1"/>
  <c r="D16" i="1" s="1"/>
  <c r="C16" i="1"/>
  <c r="E15" i="1"/>
  <c r="F30" i="1"/>
  <c r="B16" i="1"/>
  <c r="E25" i="1"/>
  <c r="F25" i="1"/>
  <c r="F23" i="1"/>
  <c r="F15" i="1"/>
  <c r="E30" i="1"/>
  <c r="E23" i="1"/>
  <c r="E10" i="1"/>
  <c r="E14" i="1"/>
  <c r="F12" i="1" l="1"/>
  <c r="E12" i="1"/>
  <c r="E16" i="1"/>
  <c r="F16" i="1"/>
  <c r="E40" i="1" l="1"/>
  <c r="E38" i="1"/>
</calcChain>
</file>

<file path=xl/sharedStrings.xml><?xml version="1.0" encoding="utf-8"?>
<sst xmlns="http://schemas.openxmlformats.org/spreadsheetml/2006/main" count="367" uniqueCount="185">
  <si>
    <t>Oznaka</t>
  </si>
  <si>
    <t>A. RAČUN PRIHODA I RASHODA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</si>
  <si>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</si>
  <si>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Indeks 3./1. (4.)</t>
  </si>
  <si>
    <t>Indeks 3./2. (5.)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</si>
  <si>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</si>
  <si>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</si>
  <si>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</si>
  <si>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</si>
  <si>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</si>
  <si>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</si>
  <si>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B. RAČUN FINANCIRANJA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</si>
  <si>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</si>
  <si>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</si>
  <si>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</si>
  <si>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 xml:space="preserve">C. PRENESENA SREDSTVA IZ PRETHODNE GODINE </t>
  </si>
  <si>
    <t xml:space="preserve">POLUGODIŠNJI  IZVJEŠTAJ O IZVRŠENJU FINANCIJSKOG PLANA 2025. GODINE   MEDICINSKE ŠKOLE U RIJECI                                             </t>
  </si>
  <si>
    <t>Ostvarenje 1.1.-30.6.2024 godine.             (1)</t>
  </si>
  <si>
    <t>Ostvarenje 1.1.-30.6.2025.  godine        (3.)</t>
  </si>
  <si>
    <t>Izvorni plan  / Rebalans 2025 (2.)</t>
  </si>
  <si>
    <t>Rezultat  1.1.-30.6.2024.</t>
  </si>
  <si>
    <t>Rezultat 1.1.-30.6.2025.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</si>
  <si>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</si>
  <si>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</si>
  <si>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</si>
  <si>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</si>
  <si>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</si>
  <si>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</si>
  <si>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</si>
  <si>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</si>
  <si>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</si>
  <si>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</si>
  <si>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protestiranim jamstvima</t>
  </si>
  <si>
    <t>661 Prihodi od prodaje proizvoda i robe te pruženih usluga</t>
  </si>
  <si>
    <t>6615 Prihodi od pruženih usluga</t>
  </si>
  <si>
    <t>663 cije od pravnih i fizičkih osoba izvan općeg proračuna te povrat donacija i kapitalnih pomoći po protestiranim jamstvima</t>
  </si>
  <si>
    <t>6631 Tekuće donacije</t>
  </si>
  <si>
    <t>6632 Kapitalne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</si>
  <si>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</si>
  <si>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</si>
  <si>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</si>
  <si>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</si>
  <si>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</si>
  <si>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</si>
  <si>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</si>
  <si>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</si>
  <si>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</si>
  <si>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</si>
  <si>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</si>
  <si>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</si>
  <si>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</si>
  <si>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</si>
  <si>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</si>
  <si>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</si>
  <si>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</si>
  <si>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</si>
  <si>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</si>
  <si>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</si>
  <si>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</si>
  <si>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</si>
  <si>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</si>
  <si>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</si>
  <si>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</si>
  <si>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</si>
  <si>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</si>
  <si>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</si>
  <si>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</si>
  <si>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</si>
  <si>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</si>
  <si>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</si>
  <si>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</si>
  <si>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</si>
  <si>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</si>
  <si>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</si>
  <si>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</si>
  <si>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</si>
  <si>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</si>
  <si>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</si>
  <si>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</si>
  <si>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</si>
  <si>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</si>
  <si>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</si>
  <si>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</si>
  <si>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</si>
  <si>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3423 Kamate za primljene kredite i zajmove od kreditnih i ostalih financijskih institucija izvan javnog sektora</t>
  </si>
  <si>
    <t>343 Ostali financijski rashodi</t>
  </si>
  <si>
    <t>3431 Bankarske usluge i usluge platnog prometa</t>
  </si>
  <si>
    <t>3433 Zatezne kamate</t>
  </si>
  <si>
    <t>3434 Ostali nespomenuti financijski rashodi</t>
  </si>
  <si>
    <t>37 Naknade građanima i kućanstvima na temelju osiguranja i druge naknade</t>
  </si>
  <si>
    <t>38 Rashodi za donacije, kazne, naknade šteta i kapitalne pomoći</t>
  </si>
  <si>
    <t>381 Tekuće donacije</t>
  </si>
  <si>
    <t>3812 Tekuće donacije u naravi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</si>
  <si>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</si>
  <si>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</si>
  <si>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</si>
  <si>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</si>
  <si>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</si>
  <si>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SVEUKUPNO RASHODI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</si>
  <si>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</si>
  <si>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</si>
  <si>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</si>
  <si>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</si>
  <si>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</si>
  <si>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</si>
  <si>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</si>
  <si>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</si>
  <si>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</si>
  <si>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</si>
  <si>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</si>
  <si>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</si>
  <si>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</si>
  <si>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</si>
  <si>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</si>
  <si>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Funk. klas: 09 OBRAZOVANJE</t>
  </si>
  <si>
    <t>Funk. klas: 092 Srednjoškolsko obrazovanje</t>
  </si>
  <si>
    <t>Funk. klas: 098 Usluge obrazovanja koje nisu drugdje svrstane</t>
  </si>
  <si>
    <t>5 Izdaci za financijsku imovinu i otplate zajmova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</si>
  <si>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</si>
  <si>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</si>
  <si>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</si>
  <si>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</si>
  <si>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Izvor: 8 NAMJENSKI PRIMICI</t>
  </si>
  <si>
    <t>Izvor: 88 Prenesena sredstva - namjenski primici</t>
  </si>
  <si>
    <t>SVEUKUPNO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</si>
  <si>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</si>
  <si>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</si>
  <si>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</si>
  <si>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</si>
  <si>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442 Prihodi za decentralizirane funkcije - SŠ</t>
  </si>
  <si>
    <t>Izvor: 483 Prenesena sredstva - namjenski prihodi - proračunski korisnici</t>
  </si>
  <si>
    <t>Izvor: 512 Pomoći iz državnog proračuna</t>
  </si>
  <si>
    <t>Izvor: 515 Pomoći za provođenje EU projekata</t>
  </si>
  <si>
    <t>Izvor: 521 Pomoći - proračunski korisnici</t>
  </si>
  <si>
    <t>Izvor: 581 Prenesena sredstva - pomoći</t>
  </si>
  <si>
    <t>Izvor: 582 Prenesena sredstva - pomoći - proračunski korisnici</t>
  </si>
  <si>
    <t>Izvor: 621 Donacije - proračunski korisnici</t>
  </si>
  <si>
    <t>Program: 5306 Obilježavanje postignuća učenika i nastavnika</t>
  </si>
  <si>
    <t>A 530605 Natjecanja i smotre</t>
  </si>
  <si>
    <t>Program: 5501 Srednjoškolsko obrazovanje</t>
  </si>
  <si>
    <t>A 550101 Osiguravanje uvjeta rada</t>
  </si>
  <si>
    <t>Program: 5502 Unapređenje kvalitete odgojno obrazovnog sustava</t>
  </si>
  <si>
    <t>A 550205 Sufinanciranje rada pomoćnika u nastavi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</si>
  <si>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</si>
  <si>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</si>
  <si>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</si>
  <si>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I. OPĆI DIO</t>
  </si>
  <si>
    <t xml:space="preserve">A. RAČUN PRIHODA I RASHODA 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</si>
  <si>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</si>
  <si>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</si>
  <si>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</si>
  <si>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</si>
  <si>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RASHODI PREMA FUNKCIJSKOJ KLASIFIKACIJI</t>
  </si>
  <si>
    <t>B. RAČUN FINANCIRANJA PREMA EKONOMSKOJ KLASIFIKACIJI</t>
  </si>
  <si>
    <t>B. RAČUN FINANCIRANJA PREMA IZVORIMA FINANCIRANJA</t>
  </si>
  <si>
    <t>II. POSEBNI DIO</t>
  </si>
  <si>
    <t>Izvorni plan  / Rebalans 2025 (1.)</t>
  </si>
  <si>
    <t>Ostvarenje 1.1.-30.6.2025.  godine        (2.)</t>
  </si>
  <si>
    <t>Indeks 2./1. (3.)</t>
  </si>
  <si>
    <t>I.OPĆI DIO</t>
  </si>
  <si>
    <t>PRENESENA SREDSTVA   (C)  VIŠAK/MANJAK  IZ PRED. GODINE</t>
  </si>
  <si>
    <t>Prenesena raspoloživa sredstva iz prethodne godine: VIŠAK</t>
  </si>
  <si>
    <t>Preneseni MANJAK  iz prethodne godine</t>
  </si>
  <si>
    <t>VIŠAK/MANJAK (A) +/- NETO (B)+ PRENESENA SREDSTVA (C) = D</t>
  </si>
  <si>
    <t>VIŠAK prihoda raspoloživ u slijedećem razdoblju</t>
  </si>
  <si>
    <t xml:space="preserve">MANJAK prihoda </t>
  </si>
  <si>
    <t xml:space="preserve">D. VIŠAK/MANJAK PRIHODA RASPOLOŽIV U SLIJEDEĆEM RAZDOBLJU </t>
  </si>
  <si>
    <t>RAZLIKA:  VIŠAK/MANJAK (A)</t>
  </si>
  <si>
    <t>RAZLIKA:  PRIMICI/IZDACI = NETO (B)</t>
  </si>
  <si>
    <t>Izvještaj o zaduživanju na domaćem i stranom tržištu novca i kapitala</t>
  </si>
  <si>
    <t>U izvještajnom razdoblju Medicinska škola u Rijeci nije imala  sklopljenih ugovora po dugoročnim i kratkoročnim kreditima i zajmovima.</t>
  </si>
  <si>
    <t xml:space="preserve">KORISNIK: </t>
  </si>
  <si>
    <t>MEDICINSKA ŠKOLA U RIJECI</t>
  </si>
  <si>
    <t>Red. br.</t>
  </si>
  <si>
    <t>Opis zaduženja po vrsti instrumenta / valutnoj / kamatnoj
 i ročnoj strukturi</t>
  </si>
  <si>
    <t>Namjena</t>
  </si>
  <si>
    <t>Kreditor</t>
  </si>
  <si>
    <t>Otplate glavnice</t>
  </si>
  <si>
    <t>Primljeni krediti i zajmovi u tekućoj godini</t>
  </si>
  <si>
    <t>Ispravci/ revalorizacije / tečajne razlike u tekućoj godini</t>
  </si>
  <si>
    <t>UKUPNO:</t>
  </si>
  <si>
    <t>PREGLED ZADUŽIVANJA PO VRSTI INSTRUMENTA, VALUTNOJ, KAMATNOJ I ROČNOJ STRUKTURI I STANJE KREDITA I ZAJMOVA NA DAN 01.01.2025. I NA DAN 30.06.2025. GODINE</t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</si>
  <si>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01.01.2025.</t>
    </r>
  </si>
  <si>
    <r>
      <t xml:space="preserve">Stanje </t>
    </r>
    <r>
      <rPr>
        <b/>
        <sz val="9"/>
        <color rgb="FFFF0000"/>
        <rFont val="Arial"/>
        <family val="2"/>
        <charset val="238"/>
      </rPr>
      <t>glavnice</t>
    </r>
    <r>
      <rPr>
        <b/>
        <sz val="9"/>
        <color rgb="FF000000"/>
        <rFont val="Arial"/>
        <family val="2"/>
        <charset val="238"/>
      </rPr>
      <t xml:space="preserve"> kredita i zajma 30.06.2025.</t>
    </r>
  </si>
  <si>
    <t>Ostvarenje 1.1.-30.6.2025.godine        (3.)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</si>
</sst>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;[Red]#,##0.00"/>
    <numFmt numFmtId="165" formatCode="#,##0.00_ ;[Red]\-#,##0.00\ "/>
    <numFmt numFmtId="166" formatCode="#,##0.00\ _k_n;[Red]#,##0.00\ _k_n"/>
  </numFmts>
  <fonts count="7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.5"/>
      <color rgb="FF000000"/>
      <name val="Microsoft Sans Serif"/>
      <family val="2"/>
      <charset val="238"/>
    </font>
    <font>
      <b/>
      <sz val="10"/>
      <color rgb="FF0000FF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7.5"/>
      <color theme="8" tint="-0.249977111117893"/>
      <name val="Microsoft Sans Serif"/>
      <family val="2"/>
      <charset val="238"/>
    </font>
    <font>
      <sz val="9"/>
      <color theme="8" tint="-0.249977111117893"/>
      <name val="Verdana"/>
      <family val="2"/>
      <charset val="238"/>
    </font>
    <font>
      <i/>
      <sz val="7.5"/>
      <color rgb="FF000000"/>
      <name val="Microsoft Sans Serif"/>
      <family val="2"/>
      <charset val="238"/>
    </font>
    <font>
      <i/>
      <sz val="9"/>
      <color rgb="FF000000"/>
      <name val="Verdana"/>
      <family val="2"/>
      <charset val="238"/>
    </font>
    <font>
      <sz val="10"/>
      <color theme="8" tint="-0.249977111117893"/>
      <name val="Arial"/>
      <family val="2"/>
      <charset val="238"/>
    </font>
    <font>
      <b/>
      <sz val="10"/>
      <color theme="8" tint="-0.249977111117893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color theme="8"/>
      <name val="Verdana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theme="8" tint="-0.249977111117893"/>
      <name val="Verdana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1" fillId="0" borderId="0"/>
  </cellStyleXfs>
  <cellXfs count="199">
    <xf numFmtId="0" fontId="0" fillId="0" borderId="0" xfId="0"/>
    <xf numFmtId="0" fontId="18" fillId="0" borderId="0" xfId="0" applyFont="1" applyAlignment="1">
      <alignment horizontal="left" indent="1"/>
    </xf>
    <xf numFmtId="0" fontId="20" fillId="0" borderId="0" xfId="0" applyFont="1" applyAlignment="1">
      <alignment horizontal="left" indent="1"/>
    </xf>
    <xf numFmtId="4" fontId="18" fillId="0" borderId="0" xfId="0" applyNumberFormat="1" applyFont="1" applyAlignment="1">
      <alignment horizontal="left" indent="1"/>
    </xf>
    <xf numFmtId="0" fontId="23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25" fillId="0" borderId="0" xfId="44" applyNumberFormat="1" applyFont="1" applyFill="1" applyBorder="1" applyAlignment="1" applyProtection="1">
      <alignment horizontal="center" vertical="center" wrapText="1"/>
    </xf>
    <xf numFmtId="0" fontId="19" fillId="0" borderId="13" xfId="0" applyFont="1" applyBorder="1" applyAlignment="1">
      <alignment horizontal="center" vertical="center" wrapText="1" indent="1"/>
    </xf>
    <xf numFmtId="0" fontId="27" fillId="0" borderId="13" xfId="0" applyFont="1" applyBorder="1" applyAlignment="1">
      <alignment horizontal="center" vertical="center" wrapText="1" indent="1"/>
    </xf>
    <xf numFmtId="0" fontId="20" fillId="35" borderId="0" xfId="0" applyFont="1" applyFill="1" applyAlignment="1">
      <alignment horizontal="left" indent="1"/>
    </xf>
    <xf numFmtId="0" fontId="21" fillId="35" borderId="17" xfId="0" applyFont="1" applyFill="1" applyBorder="1" applyAlignment="1">
      <alignment horizontal="left" wrapText="1" indent="1"/>
    </xf>
    <xf numFmtId="164" fontId="28" fillId="35" borderId="10" xfId="2" applyNumberFormat="1" applyFont="1" applyFill="1" applyBorder="1" applyAlignment="1">
      <alignment wrapText="1"/>
    </xf>
    <xf numFmtId="164" fontId="29" fillId="35" borderId="10" xfId="2" applyNumberFormat="1" applyFont="1" applyFill="1" applyBorder="1" applyAlignment="1">
      <alignment wrapText="1"/>
    </xf>
    <xf numFmtId="0" fontId="20" fillId="35" borderId="0" xfId="0" applyFont="1" applyFill="1" applyAlignment="1">
      <alignment horizontal="left" vertical="center"/>
    </xf>
    <xf numFmtId="4" fontId="20" fillId="35" borderId="0" xfId="0" applyNumberFormat="1" applyFont="1" applyFill="1" applyAlignment="1">
      <alignment horizontal="left" vertical="center"/>
    </xf>
    <xf numFmtId="0" fontId="22" fillId="0" borderId="17" xfId="0" applyFont="1" applyFill="1" applyBorder="1" applyAlignment="1">
      <alignment horizontal="left" vertical="center" wrapText="1"/>
    </xf>
    <xf numFmtId="166" fontId="28" fillId="0" borderId="10" xfId="2" applyNumberFormat="1" applyFont="1" applyFill="1" applyBorder="1" applyAlignment="1">
      <alignment wrapText="1"/>
    </xf>
    <xf numFmtId="166" fontId="28" fillId="0" borderId="18" xfId="2" applyNumberFormat="1" applyFont="1" applyFill="1" applyBorder="1" applyAlignment="1">
      <alignment wrapText="1"/>
    </xf>
    <xf numFmtId="0" fontId="18" fillId="0" borderId="0" xfId="0" applyFont="1" applyFill="1" applyAlignment="1">
      <alignment horizontal="left" indent="1"/>
    </xf>
    <xf numFmtId="0" fontId="22" fillId="34" borderId="13" xfId="0" applyFont="1" applyFill="1" applyBorder="1" applyAlignment="1">
      <alignment horizontal="left" vertical="center" wrapText="1" indent="1"/>
    </xf>
    <xf numFmtId="0" fontId="19" fillId="34" borderId="13" xfId="0" applyFont="1" applyFill="1" applyBorder="1" applyAlignment="1">
      <alignment horizontal="center" vertical="center" wrapText="1" indent="1"/>
    </xf>
    <xf numFmtId="0" fontId="31" fillId="0" borderId="13" xfId="0" applyFont="1" applyBorder="1" applyAlignment="1">
      <alignment vertical="center" wrapText="1"/>
    </xf>
    <xf numFmtId="4" fontId="28" fillId="0" borderId="13" xfId="1" applyNumberFormat="1" applyFont="1" applyBorder="1" applyAlignment="1">
      <alignment horizontal="right" wrapText="1"/>
    </xf>
    <xf numFmtId="4" fontId="29" fillId="0" borderId="13" xfId="0" applyNumberFormat="1" applyFont="1" applyBorder="1" applyAlignment="1">
      <alignment horizontal="right" wrapText="1"/>
    </xf>
    <xf numFmtId="0" fontId="32" fillId="0" borderId="13" xfId="0" applyFont="1" applyFill="1" applyBorder="1" applyAlignment="1">
      <alignment horizontal="left" vertical="center"/>
    </xf>
    <xf numFmtId="4" fontId="34" fillId="0" borderId="13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22" fillId="34" borderId="20" xfId="0" applyFont="1" applyFill="1" applyBorder="1" applyAlignment="1">
      <alignment horizontal="left" vertical="center" wrapText="1"/>
    </xf>
    <xf numFmtId="165" fontId="35" fillId="34" borderId="13" xfId="0" applyNumberFormat="1" applyFont="1" applyFill="1" applyBorder="1" applyAlignment="1">
      <alignment horizontal="right"/>
    </xf>
    <xf numFmtId="4" fontId="29" fillId="34" borderId="13" xfId="0" applyNumberFormat="1" applyFont="1" applyFill="1" applyBorder="1" applyAlignment="1">
      <alignment horizontal="right"/>
    </xf>
    <xf numFmtId="0" fontId="22" fillId="0" borderId="21" xfId="0" applyFont="1" applyFill="1" applyBorder="1" applyAlignment="1">
      <alignment horizontal="left" vertical="center" wrapText="1"/>
    </xf>
    <xf numFmtId="4" fontId="34" fillId="0" borderId="21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4" fontId="34" fillId="0" borderId="0" xfId="0" applyNumberFormat="1" applyFont="1" applyFill="1" applyBorder="1" applyAlignment="1">
      <alignment horizontal="right"/>
    </xf>
    <xf numFmtId="0" fontId="36" fillId="0" borderId="0" xfId="0" applyFont="1" applyFill="1"/>
    <xf numFmtId="0" fontId="35" fillId="36" borderId="14" xfId="0" applyFont="1" applyFill="1" applyBorder="1" applyAlignment="1">
      <alignment horizontal="left" vertical="center" wrapText="1"/>
    </xf>
    <xf numFmtId="165" fontId="35" fillId="36" borderId="15" xfId="0" applyNumberFormat="1" applyFont="1" applyFill="1" applyBorder="1" applyAlignment="1">
      <alignment horizontal="right" wrapText="1"/>
    </xf>
    <xf numFmtId="4" fontId="35" fillId="36" borderId="15" xfId="0" applyNumberFormat="1" applyFont="1" applyFill="1" applyBorder="1" applyAlignment="1">
      <alignment horizontal="right" wrapText="1"/>
    </xf>
    <xf numFmtId="0" fontId="34" fillId="37" borderId="17" xfId="0" applyFont="1" applyFill="1" applyBorder="1" applyAlignment="1">
      <alignment wrapText="1"/>
    </xf>
    <xf numFmtId="4" fontId="34" fillId="37" borderId="10" xfId="0" applyNumberFormat="1" applyFont="1" applyFill="1" applyBorder="1" applyAlignment="1">
      <alignment horizontal="right" wrapText="1"/>
    </xf>
    <xf numFmtId="0" fontId="37" fillId="37" borderId="0" xfId="0" applyFont="1" applyFill="1"/>
    <xf numFmtId="0" fontId="38" fillId="0" borderId="0" xfId="0" applyFont="1"/>
    <xf numFmtId="0" fontId="38" fillId="0" borderId="0" xfId="0" applyFont="1" applyAlignment="1"/>
    <xf numFmtId="0" fontId="18" fillId="0" borderId="23" xfId="0" applyFont="1" applyFill="1" applyBorder="1" applyAlignment="1">
      <alignment horizontal="left" indent="1"/>
    </xf>
    <xf numFmtId="0" fontId="35" fillId="34" borderId="14" xfId="0" applyFont="1" applyFill="1" applyBorder="1" applyAlignment="1">
      <alignment horizontal="center" vertical="center" wrapText="1"/>
    </xf>
    <xf numFmtId="165" fontId="35" fillId="34" borderId="13" xfId="0" applyNumberFormat="1" applyFont="1" applyFill="1" applyBorder="1" applyAlignment="1">
      <alignment horizontal="right" wrapText="1"/>
    </xf>
    <xf numFmtId="4" fontId="35" fillId="34" borderId="13" xfId="0" applyNumberFormat="1" applyFont="1" applyFill="1" applyBorder="1" applyAlignment="1">
      <alignment horizontal="right" wrapText="1"/>
    </xf>
    <xf numFmtId="0" fontId="34" fillId="37" borderId="14" xfId="0" applyFont="1" applyFill="1" applyBorder="1" applyAlignment="1">
      <alignment wrapText="1"/>
    </xf>
    <xf numFmtId="4" fontId="34" fillId="37" borderId="15" xfId="0" applyNumberFormat="1" applyFont="1" applyFill="1" applyBorder="1" applyAlignment="1">
      <alignment horizontal="right" wrapText="1"/>
    </xf>
    <xf numFmtId="0" fontId="40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0" fontId="22" fillId="38" borderId="10" xfId="0" applyFont="1" applyFill="1" applyBorder="1" applyAlignment="1">
      <alignment horizontal="left" wrapText="1" indent="1"/>
    </xf>
    <xf numFmtId="0" fontId="20" fillId="38" borderId="10" xfId="0" applyFont="1" applyFill="1" applyBorder="1" applyAlignment="1">
      <alignment horizontal="left" wrapText="1" indent="1"/>
    </xf>
    <xf numFmtId="0" fontId="20" fillId="38" borderId="0" xfId="0" applyFont="1" applyFill="1" applyAlignment="1">
      <alignment horizontal="left" indent="1"/>
    </xf>
    <xf numFmtId="0" fontId="22" fillId="35" borderId="10" xfId="0" applyFont="1" applyFill="1" applyBorder="1" applyAlignment="1">
      <alignment horizontal="left" wrapText="1" indent="1"/>
    </xf>
    <xf numFmtId="4" fontId="22" fillId="35" borderId="10" xfId="0" applyNumberFormat="1" applyFont="1" applyFill="1" applyBorder="1" applyAlignment="1">
      <alignment horizontal="right" wrapText="1" indent="1"/>
    </xf>
    <xf numFmtId="0" fontId="22" fillId="35" borderId="10" xfId="0" applyFont="1" applyFill="1" applyBorder="1" applyAlignment="1">
      <alignment horizontal="right" wrapText="1" indent="1"/>
    </xf>
    <xf numFmtId="0" fontId="42" fillId="35" borderId="10" xfId="0" applyFont="1" applyFill="1" applyBorder="1" applyAlignment="1">
      <alignment horizontal="left" wrapText="1" indent="1"/>
    </xf>
    <xf numFmtId="4" fontId="42" fillId="35" borderId="10" xfId="0" applyNumberFormat="1" applyFont="1" applyFill="1" applyBorder="1" applyAlignment="1">
      <alignment horizontal="right" wrapText="1" indent="1"/>
    </xf>
    <xf numFmtId="0" fontId="42" fillId="35" borderId="10" xfId="0" applyFont="1" applyFill="1" applyBorder="1" applyAlignment="1">
      <alignment horizontal="right" wrapText="1" indent="1"/>
    </xf>
    <xf numFmtId="0" fontId="20" fillId="35" borderId="10" xfId="0" applyFont="1" applyFill="1" applyBorder="1" applyAlignment="1">
      <alignment horizontal="left" wrapText="1" indent="1"/>
    </xf>
    <xf numFmtId="4" fontId="22" fillId="38" borderId="10" xfId="0" applyNumberFormat="1" applyFont="1" applyFill="1" applyBorder="1" applyAlignment="1">
      <alignment horizontal="right" wrapText="1" indent="1"/>
    </xf>
    <xf numFmtId="4" fontId="21" fillId="35" borderId="10" xfId="0" applyNumberFormat="1" applyFont="1" applyFill="1" applyBorder="1" applyAlignment="1">
      <alignment horizontal="right" wrapText="1" indent="1"/>
    </xf>
    <xf numFmtId="0" fontId="21" fillId="35" borderId="10" xfId="0" applyFont="1" applyFill="1" applyBorder="1" applyAlignment="1">
      <alignment horizontal="right" wrapText="1" indent="1"/>
    </xf>
    <xf numFmtId="0" fontId="21" fillId="35" borderId="10" xfId="0" applyFont="1" applyFill="1" applyBorder="1" applyAlignment="1">
      <alignment horizontal="left" wrapText="1" indent="1"/>
    </xf>
    <xf numFmtId="4" fontId="20" fillId="35" borderId="10" xfId="0" applyNumberFormat="1" applyFont="1" applyFill="1" applyBorder="1" applyAlignment="1">
      <alignment horizontal="right" wrapText="1" indent="1"/>
    </xf>
    <xf numFmtId="0" fontId="20" fillId="39" borderId="0" xfId="0" applyFont="1" applyFill="1" applyAlignment="1">
      <alignment horizontal="left" indent="1"/>
    </xf>
    <xf numFmtId="4" fontId="43" fillId="35" borderId="10" xfId="0" applyNumberFormat="1" applyFont="1" applyFill="1" applyBorder="1" applyAlignment="1">
      <alignment horizontal="right" wrapText="1" indent="1"/>
    </xf>
    <xf numFmtId="4" fontId="27" fillId="35" borderId="10" xfId="0" applyNumberFormat="1" applyFont="1" applyFill="1" applyBorder="1" applyAlignment="1">
      <alignment horizontal="right" wrapText="1" indent="1"/>
    </xf>
    <xf numFmtId="0" fontId="20" fillId="0" borderId="0" xfId="0" applyFont="1" applyFill="1" applyAlignment="1">
      <alignment horizontal="left" indent="1"/>
    </xf>
    <xf numFmtId="0" fontId="22" fillId="0" borderId="0" xfId="0" applyFont="1" applyFill="1" applyBorder="1" applyAlignment="1">
      <alignment horizontal="left" wrapText="1" indent="1"/>
    </xf>
    <xf numFmtId="4" fontId="22" fillId="0" borderId="0" xfId="0" applyNumberFormat="1" applyFont="1" applyFill="1" applyBorder="1" applyAlignment="1">
      <alignment horizontal="right" wrapText="1" indent="1"/>
    </xf>
    <xf numFmtId="0" fontId="22" fillId="0" borderId="0" xfId="0" applyFont="1" applyFill="1" applyBorder="1" applyAlignment="1">
      <alignment horizontal="right" wrapText="1" indent="1"/>
    </xf>
    <xf numFmtId="0" fontId="20" fillId="0" borderId="0" xfId="0" applyFont="1" applyFill="1" applyBorder="1" applyAlignment="1">
      <alignment horizontal="right" wrapText="1" indent="1"/>
    </xf>
    <xf numFmtId="0" fontId="22" fillId="0" borderId="22" xfId="0" applyFont="1" applyFill="1" applyBorder="1" applyAlignment="1">
      <alignment horizontal="left" wrapText="1" indent="1"/>
    </xf>
    <xf numFmtId="4" fontId="22" fillId="0" borderId="22" xfId="0" applyNumberFormat="1" applyFont="1" applyFill="1" applyBorder="1" applyAlignment="1">
      <alignment horizontal="right" wrapText="1" indent="1"/>
    </xf>
    <xf numFmtId="0" fontId="22" fillId="0" borderId="22" xfId="0" applyFont="1" applyFill="1" applyBorder="1" applyAlignment="1">
      <alignment horizontal="right" wrapText="1" indent="1"/>
    </xf>
    <xf numFmtId="0" fontId="20" fillId="0" borderId="22" xfId="0" applyFont="1" applyFill="1" applyBorder="1" applyAlignment="1">
      <alignment horizontal="right" wrapText="1" indent="1"/>
    </xf>
    <xf numFmtId="0" fontId="27" fillId="40" borderId="13" xfId="0" applyFont="1" applyFill="1" applyBorder="1" applyAlignment="1">
      <alignment horizontal="center" vertical="center" wrapText="1" indent="1"/>
    </xf>
    <xf numFmtId="4" fontId="21" fillId="35" borderId="15" xfId="0" applyNumberFormat="1" applyFont="1" applyFill="1" applyBorder="1" applyAlignment="1">
      <alignment horizontal="right" wrapText="1" indent="1"/>
    </xf>
    <xf numFmtId="0" fontId="47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NumberFormat="1" applyFont="1" applyFill="1" applyBorder="1" applyAlignment="1" applyProtection="1">
      <alignment vertical="center" wrapText="1"/>
    </xf>
    <xf numFmtId="0" fontId="27" fillId="41" borderId="13" xfId="0" applyFont="1" applyFill="1" applyBorder="1" applyAlignment="1">
      <alignment horizontal="center" vertical="center" wrapText="1" indent="1"/>
    </xf>
    <xf numFmtId="4" fontId="49" fillId="35" borderId="10" xfId="0" applyNumberFormat="1" applyFont="1" applyFill="1" applyBorder="1" applyAlignment="1">
      <alignment horizontal="right" wrapText="1" indent="1"/>
    </xf>
    <xf numFmtId="0" fontId="49" fillId="35" borderId="10" xfId="0" applyFont="1" applyFill="1" applyBorder="1" applyAlignment="1">
      <alignment horizontal="left" wrapText="1" indent="1"/>
    </xf>
    <xf numFmtId="0" fontId="49" fillId="35" borderId="10" xfId="0" applyFont="1" applyFill="1" applyBorder="1" applyAlignment="1">
      <alignment horizontal="right" wrapText="1" indent="1"/>
    </xf>
    <xf numFmtId="0" fontId="50" fillId="35" borderId="10" xfId="0" applyFont="1" applyFill="1" applyBorder="1" applyAlignment="1">
      <alignment horizontal="left" wrapText="1" indent="1"/>
    </xf>
    <xf numFmtId="4" fontId="51" fillId="35" borderId="10" xfId="0" applyNumberFormat="1" applyFont="1" applyFill="1" applyBorder="1" applyAlignment="1">
      <alignment horizontal="right" wrapText="1" indent="1"/>
    </xf>
    <xf numFmtId="0" fontId="51" fillId="35" borderId="10" xfId="0" applyFont="1" applyFill="1" applyBorder="1" applyAlignment="1">
      <alignment horizontal="right" wrapText="1" indent="1"/>
    </xf>
    <xf numFmtId="4" fontId="52" fillId="35" borderId="10" xfId="0" applyNumberFormat="1" applyFont="1" applyFill="1" applyBorder="1" applyAlignment="1">
      <alignment horizontal="right" wrapText="1" indent="1"/>
    </xf>
    <xf numFmtId="4" fontId="20" fillId="35" borderId="10" xfId="0" applyNumberFormat="1" applyFont="1" applyFill="1" applyBorder="1" applyAlignment="1">
      <alignment horizontal="left" wrapText="1" indent="1"/>
    </xf>
    <xf numFmtId="4" fontId="50" fillId="35" borderId="10" xfId="0" applyNumberFormat="1" applyFont="1" applyFill="1" applyBorder="1" applyAlignment="1">
      <alignment horizontal="left" wrapText="1" indent="1"/>
    </xf>
    <xf numFmtId="4" fontId="27" fillId="38" borderId="10" xfId="0" applyNumberFormat="1" applyFont="1" applyFill="1" applyBorder="1" applyAlignment="1">
      <alignment horizontal="right" wrapText="1" indent="1"/>
    </xf>
    <xf numFmtId="4" fontId="53" fillId="35" borderId="10" xfId="0" applyNumberFormat="1" applyFont="1" applyFill="1" applyBorder="1" applyAlignment="1">
      <alignment horizontal="right" wrapText="1" indent="1"/>
    </xf>
    <xf numFmtId="0" fontId="53" fillId="35" borderId="10" xfId="0" applyFont="1" applyFill="1" applyBorder="1" applyAlignment="1">
      <alignment horizontal="left" wrapText="1" indent="1"/>
    </xf>
    <xf numFmtId="0" fontId="53" fillId="35" borderId="10" xfId="0" applyFont="1" applyFill="1" applyBorder="1" applyAlignment="1">
      <alignment horizontal="right" wrapText="1" indent="1"/>
    </xf>
    <xf numFmtId="4" fontId="50" fillId="35" borderId="10" xfId="0" applyNumberFormat="1" applyFont="1" applyFill="1" applyBorder="1" applyAlignment="1">
      <alignment horizontal="right" wrapText="1" indent="1"/>
    </xf>
    <xf numFmtId="4" fontId="20" fillId="35" borderId="15" xfId="0" applyNumberFormat="1" applyFont="1" applyFill="1" applyBorder="1" applyAlignment="1">
      <alignment horizontal="right" wrapText="1" indent="1"/>
    </xf>
    <xf numFmtId="4" fontId="54" fillId="35" borderId="10" xfId="0" applyNumberFormat="1" applyFont="1" applyFill="1" applyBorder="1" applyAlignment="1">
      <alignment horizontal="right" wrapText="1" indent="1"/>
    </xf>
    <xf numFmtId="0" fontId="54" fillId="35" borderId="10" xfId="0" applyFont="1" applyFill="1" applyBorder="1" applyAlignment="1">
      <alignment horizontal="right" wrapText="1" indent="1"/>
    </xf>
    <xf numFmtId="0" fontId="22" fillId="42" borderId="10" xfId="0" applyFont="1" applyFill="1" applyBorder="1" applyAlignment="1">
      <alignment horizontal="right" wrapText="1" indent="1"/>
    </xf>
    <xf numFmtId="4" fontId="22" fillId="42" borderId="10" xfId="0" applyNumberFormat="1" applyFont="1" applyFill="1" applyBorder="1" applyAlignment="1">
      <alignment horizontal="right" wrapText="1" indent="1"/>
    </xf>
    <xf numFmtId="4" fontId="21" fillId="42" borderId="10" xfId="0" applyNumberFormat="1" applyFont="1" applyFill="1" applyBorder="1" applyAlignment="1">
      <alignment horizontal="right" wrapText="1" indent="1"/>
    </xf>
    <xf numFmtId="4" fontId="55" fillId="35" borderId="10" xfId="0" applyNumberFormat="1" applyFont="1" applyFill="1" applyBorder="1" applyAlignment="1">
      <alignment horizontal="right" wrapText="1" indent="1"/>
    </xf>
    <xf numFmtId="0" fontId="56" fillId="35" borderId="10" xfId="0" applyFont="1" applyFill="1" applyBorder="1" applyAlignment="1">
      <alignment horizontal="left" wrapText="1" indent="1"/>
    </xf>
    <xf numFmtId="0" fontId="56" fillId="35" borderId="10" xfId="0" applyFont="1" applyFill="1" applyBorder="1" applyAlignment="1">
      <alignment horizontal="right" wrapText="1" indent="1"/>
    </xf>
    <xf numFmtId="4" fontId="56" fillId="35" borderId="10" xfId="0" applyNumberFormat="1" applyFont="1" applyFill="1" applyBorder="1" applyAlignment="1">
      <alignment horizontal="right" wrapText="1" indent="1"/>
    </xf>
    <xf numFmtId="4" fontId="21" fillId="0" borderId="10" xfId="0" applyNumberFormat="1" applyFont="1" applyFill="1" applyBorder="1" applyAlignment="1">
      <alignment horizontal="right" wrapText="1" indent="1"/>
    </xf>
    <xf numFmtId="4" fontId="55" fillId="0" borderId="10" xfId="0" applyNumberFormat="1" applyFont="1" applyFill="1" applyBorder="1" applyAlignment="1">
      <alignment horizontal="right" wrapText="1" indent="1"/>
    </xf>
    <xf numFmtId="0" fontId="56" fillId="0" borderId="10" xfId="0" applyFont="1" applyFill="1" applyBorder="1" applyAlignment="1">
      <alignment horizontal="left" wrapText="1" indent="1"/>
    </xf>
    <xf numFmtId="4" fontId="56" fillId="0" borderId="10" xfId="0" applyNumberFormat="1" applyFont="1" applyFill="1" applyBorder="1" applyAlignment="1">
      <alignment horizontal="right" wrapText="1" indent="1"/>
    </xf>
    <xf numFmtId="0" fontId="56" fillId="0" borderId="10" xfId="0" applyFont="1" applyFill="1" applyBorder="1" applyAlignment="1">
      <alignment horizontal="right" wrapText="1" indent="1"/>
    </xf>
    <xf numFmtId="0" fontId="57" fillId="35" borderId="10" xfId="0" applyFont="1" applyFill="1" applyBorder="1" applyAlignment="1">
      <alignment horizontal="right" wrapText="1" indent="1"/>
    </xf>
    <xf numFmtId="4" fontId="40" fillId="35" borderId="10" xfId="0" applyNumberFormat="1" applyFont="1" applyFill="1" applyBorder="1" applyAlignment="1">
      <alignment horizontal="right" wrapText="1" indent="1"/>
    </xf>
    <xf numFmtId="4" fontId="58" fillId="35" borderId="10" xfId="0" applyNumberFormat="1" applyFont="1" applyFill="1" applyBorder="1" applyAlignment="1">
      <alignment horizontal="right" wrapText="1" indent="1"/>
    </xf>
    <xf numFmtId="0" fontId="59" fillId="35" borderId="10" xfId="0" applyFont="1" applyFill="1" applyBorder="1" applyAlignment="1">
      <alignment horizontal="right" wrapText="1" indent="1"/>
    </xf>
    <xf numFmtId="4" fontId="59" fillId="35" borderId="10" xfId="0" applyNumberFormat="1" applyFont="1" applyFill="1" applyBorder="1" applyAlignment="1">
      <alignment horizontal="right" wrapText="1" indent="1"/>
    </xf>
    <xf numFmtId="4" fontId="60" fillId="35" borderId="10" xfId="0" applyNumberFormat="1" applyFont="1" applyFill="1" applyBorder="1" applyAlignment="1">
      <alignment horizontal="right" wrapText="1" indent="1"/>
    </xf>
    <xf numFmtId="0" fontId="22" fillId="0" borderId="10" xfId="0" applyFont="1" applyFill="1" applyBorder="1" applyAlignment="1">
      <alignment horizontal="left" wrapText="1" indent="1"/>
    </xf>
    <xf numFmtId="4" fontId="22" fillId="0" borderId="10" xfId="0" applyNumberFormat="1" applyFont="1" applyFill="1" applyBorder="1" applyAlignment="1">
      <alignment horizontal="right" wrapText="1" indent="1"/>
    </xf>
    <xf numFmtId="4" fontId="61" fillId="35" borderId="10" xfId="0" applyNumberFormat="1" applyFont="1" applyFill="1" applyBorder="1" applyAlignment="1">
      <alignment horizontal="right" wrapText="1" indent="1"/>
    </xf>
    <xf numFmtId="0" fontId="61" fillId="35" borderId="10" xfId="0" applyFont="1" applyFill="1" applyBorder="1" applyAlignment="1">
      <alignment horizontal="left" wrapText="1" indent="1"/>
    </xf>
    <xf numFmtId="0" fontId="62" fillId="35" borderId="10" xfId="0" applyFont="1" applyFill="1" applyBorder="1" applyAlignment="1">
      <alignment horizontal="left" wrapText="1" indent="1"/>
    </xf>
    <xf numFmtId="4" fontId="29" fillId="0" borderId="13" xfId="0" applyNumberFormat="1" applyFont="1" applyFill="1" applyBorder="1" applyAlignment="1">
      <alignment horizontal="right"/>
    </xf>
    <xf numFmtId="0" fontId="22" fillId="35" borderId="24" xfId="0" applyFont="1" applyFill="1" applyBorder="1" applyAlignment="1">
      <alignment horizontal="left" wrapText="1" indent="1"/>
    </xf>
    <xf numFmtId="0" fontId="22" fillId="35" borderId="24" xfId="0" applyFont="1" applyFill="1" applyBorder="1" applyAlignment="1">
      <alignment horizontal="left" wrapText="1" indent="3"/>
    </xf>
    <xf numFmtId="0" fontId="59" fillId="35" borderId="24" xfId="0" applyFont="1" applyFill="1" applyBorder="1" applyAlignment="1">
      <alignment horizontal="left" wrapText="1" indent="1"/>
    </xf>
    <xf numFmtId="0" fontId="22" fillId="42" borderId="24" xfId="0" applyFont="1" applyFill="1" applyBorder="1" applyAlignment="1">
      <alignment horizontal="left" wrapText="1" indent="1"/>
    </xf>
    <xf numFmtId="0" fontId="22" fillId="35" borderId="24" xfId="0" applyFont="1" applyFill="1" applyBorder="1" applyAlignment="1">
      <alignment horizontal="left" wrapText="1" indent="4"/>
    </xf>
    <xf numFmtId="0" fontId="56" fillId="35" borderId="24" xfId="0" applyFont="1" applyFill="1" applyBorder="1" applyAlignment="1">
      <alignment horizontal="left" wrapText="1" indent="5"/>
    </xf>
    <xf numFmtId="0" fontId="56" fillId="0" borderId="24" xfId="0" applyFont="1" applyFill="1" applyBorder="1" applyAlignment="1">
      <alignment horizontal="left" wrapText="1" indent="5"/>
    </xf>
    <xf numFmtId="0" fontId="21" fillId="35" borderId="24" xfId="0" applyFont="1" applyFill="1" applyBorder="1" applyAlignment="1">
      <alignment horizontal="left" wrapText="1" indent="5"/>
    </xf>
    <xf numFmtId="0" fontId="57" fillId="35" borderId="24" xfId="0" applyFont="1" applyFill="1" applyBorder="1" applyAlignment="1">
      <alignment horizontal="left" wrapText="1" indent="4"/>
    </xf>
    <xf numFmtId="0" fontId="43" fillId="35" borderId="24" xfId="0" applyFont="1" applyFill="1" applyBorder="1" applyAlignment="1">
      <alignment horizontal="left" wrapText="1" indent="2"/>
    </xf>
    <xf numFmtId="0" fontId="22" fillId="38" borderId="24" xfId="0" applyFont="1" applyFill="1" applyBorder="1" applyAlignment="1">
      <alignment horizontal="left" wrapText="1" indent="1"/>
    </xf>
    <xf numFmtId="0" fontId="21" fillId="35" borderId="24" xfId="0" applyFont="1" applyFill="1" applyBorder="1" applyAlignment="1">
      <alignment horizontal="left" wrapText="1" indent="3"/>
    </xf>
    <xf numFmtId="0" fontId="22" fillId="35" borderId="24" xfId="0" applyFont="1" applyFill="1" applyBorder="1" applyAlignment="1">
      <alignment horizontal="left" wrapText="1" indent="2"/>
    </xf>
    <xf numFmtId="0" fontId="53" fillId="35" borderId="24" xfId="0" applyFont="1" applyFill="1" applyBorder="1" applyAlignment="1">
      <alignment horizontal="left" wrapText="1" indent="3"/>
    </xf>
    <xf numFmtId="0" fontId="21" fillId="35" borderId="25" xfId="0" applyFont="1" applyFill="1" applyBorder="1" applyAlignment="1">
      <alignment horizontal="left" wrapText="1" indent="3"/>
    </xf>
    <xf numFmtId="0" fontId="51" fillId="35" borderId="24" xfId="0" applyFont="1" applyFill="1" applyBorder="1" applyAlignment="1">
      <alignment horizontal="left" wrapText="1" indent="1"/>
    </xf>
    <xf numFmtId="0" fontId="42" fillId="35" borderId="24" xfId="0" applyFont="1" applyFill="1" applyBorder="1" applyAlignment="1">
      <alignment horizontal="left" wrapText="1" indent="4"/>
    </xf>
    <xf numFmtId="0" fontId="49" fillId="35" borderId="24" xfId="0" applyFont="1" applyFill="1" applyBorder="1" applyAlignment="1">
      <alignment horizontal="left" wrapText="1" indent="2"/>
    </xf>
    <xf numFmtId="0" fontId="21" fillId="35" borderId="24" xfId="0" applyFont="1" applyFill="1" applyBorder="1" applyAlignment="1">
      <alignment horizontal="left" wrapText="1" indent="1"/>
    </xf>
    <xf numFmtId="0" fontId="53" fillId="35" borderId="24" xfId="0" applyFont="1" applyFill="1" applyBorder="1" applyAlignment="1">
      <alignment horizontal="left" wrapText="1" indent="2"/>
    </xf>
    <xf numFmtId="0" fontId="21" fillId="35" borderId="24" xfId="0" applyFont="1" applyFill="1" applyBorder="1" applyAlignment="1">
      <alignment horizontal="left" wrapText="1" indent="2"/>
    </xf>
    <xf numFmtId="0" fontId="61" fillId="35" borderId="24" xfId="0" applyFont="1" applyFill="1" applyBorder="1" applyAlignment="1">
      <alignment horizontal="left" wrapText="1" indent="1"/>
    </xf>
    <xf numFmtId="0" fontId="56" fillId="35" borderId="24" xfId="0" applyFont="1" applyFill="1" applyBorder="1" applyAlignment="1">
      <alignment horizontal="left" wrapText="1" indent="2"/>
    </xf>
    <xf numFmtId="4" fontId="29" fillId="37" borderId="10" xfId="0" applyNumberFormat="1" applyFont="1" applyFill="1" applyBorder="1" applyAlignment="1">
      <alignment horizontal="right" wrapText="1"/>
    </xf>
    <xf numFmtId="0" fontId="22" fillId="43" borderId="14" xfId="0" applyFont="1" applyFill="1" applyBorder="1" applyAlignment="1">
      <alignment horizontal="left" vertical="center" wrapText="1" indent="1"/>
    </xf>
    <xf numFmtId="0" fontId="63" fillId="44" borderId="17" xfId="0" applyFont="1" applyFill="1" applyBorder="1" applyAlignment="1">
      <alignment horizontal="left" wrapText="1" indent="1"/>
    </xf>
    <xf numFmtId="0" fontId="63" fillId="43" borderId="20" xfId="0" applyFont="1" applyFill="1" applyBorder="1" applyAlignment="1">
      <alignment horizontal="left" vertical="center" wrapText="1"/>
    </xf>
    <xf numFmtId="164" fontId="30" fillId="44" borderId="10" xfId="2" applyNumberFormat="1" applyFont="1" applyFill="1" applyBorder="1" applyAlignment="1">
      <alignment wrapText="1"/>
    </xf>
    <xf numFmtId="165" fontId="30" fillId="43" borderId="10" xfId="2" applyNumberFormat="1" applyFont="1" applyFill="1" applyBorder="1" applyAlignment="1">
      <alignment wrapText="1"/>
    </xf>
    <xf numFmtId="164" fontId="30" fillId="43" borderId="10" xfId="2" applyNumberFormat="1" applyFont="1" applyFill="1" applyBorder="1" applyAlignment="1">
      <alignment wrapText="1"/>
    </xf>
    <xf numFmtId="0" fontId="21" fillId="43" borderId="15" xfId="0" applyFont="1" applyFill="1" applyBorder="1" applyAlignment="1">
      <alignment horizontal="left" wrapText="1" indent="1"/>
    </xf>
    <xf numFmtId="0" fontId="20" fillId="43" borderId="16" xfId="0" applyFont="1" applyFill="1" applyBorder="1" applyAlignment="1">
      <alignment horizontal="left" wrapText="1" indent="1"/>
    </xf>
    <xf numFmtId="165" fontId="34" fillId="37" borderId="10" xfId="0" applyNumberFormat="1" applyFont="1" applyFill="1" applyBorder="1" applyAlignment="1">
      <alignment horizontal="right" wrapText="1"/>
    </xf>
    <xf numFmtId="4" fontId="64" fillId="35" borderId="10" xfId="0" applyNumberFormat="1" applyFont="1" applyFill="1" applyBorder="1" applyAlignment="1">
      <alignment horizontal="right" wrapText="1" indent="1"/>
    </xf>
    <xf numFmtId="0" fontId="65" fillId="0" borderId="26" xfId="0" applyFont="1" applyBorder="1"/>
    <xf numFmtId="0" fontId="0" fillId="0" borderId="26" xfId="0" applyBorder="1"/>
    <xf numFmtId="0" fontId="66" fillId="0" borderId="0" xfId="0" applyFont="1"/>
    <xf numFmtId="0" fontId="67" fillId="0" borderId="0" xfId="45" applyFont="1"/>
    <xf numFmtId="0" fontId="0" fillId="45" borderId="0" xfId="45" applyFont="1" applyFill="1"/>
    <xf numFmtId="0" fontId="1" fillId="45" borderId="0" xfId="45" applyFill="1"/>
    <xf numFmtId="0" fontId="1" fillId="0" borderId="0" xfId="45"/>
    <xf numFmtId="0" fontId="16" fillId="0" borderId="0" xfId="45" applyFont="1"/>
    <xf numFmtId="0" fontId="1" fillId="0" borderId="27" xfId="45" applyBorder="1"/>
    <xf numFmtId="0" fontId="68" fillId="0" borderId="27" xfId="45" applyFont="1" applyBorder="1" applyAlignment="1">
      <alignment horizontal="center" vertical="center" wrapText="1"/>
    </xf>
    <xf numFmtId="0" fontId="70" fillId="0" borderId="0" xfId="45" applyFont="1" applyAlignment="1">
      <alignment horizontal="center" vertical="center" wrapText="1"/>
    </xf>
    <xf numFmtId="49" fontId="70" fillId="45" borderId="0" xfId="45" applyNumberFormat="1" applyFont="1" applyFill="1" applyAlignment="1">
      <alignment vertical="center" wrapText="1"/>
    </xf>
    <xf numFmtId="4" fontId="41" fillId="45" borderId="0" xfId="45" applyNumberFormat="1" applyFont="1" applyFill="1" applyAlignment="1">
      <alignment horizontal="right" vertical="center" wrapText="1"/>
    </xf>
    <xf numFmtId="4" fontId="41" fillId="0" borderId="0" xfId="45" applyNumberFormat="1" applyFont="1" applyAlignment="1">
      <alignment horizontal="right" vertical="center" wrapText="1"/>
    </xf>
    <xf numFmtId="0" fontId="41" fillId="0" borderId="28" xfId="45" applyFont="1" applyBorder="1" applyAlignment="1">
      <alignment vertical="center" wrapText="1"/>
    </xf>
    <xf numFmtId="0" fontId="71" fillId="0" borderId="28" xfId="45" applyFont="1" applyBorder="1" applyAlignment="1">
      <alignment vertical="center" wrapText="1"/>
    </xf>
    <xf numFmtId="4" fontId="71" fillId="0" borderId="28" xfId="45" applyNumberFormat="1" applyFont="1" applyBorder="1" applyAlignment="1">
      <alignment horizontal="right" vertical="center" wrapText="1"/>
    </xf>
    <xf numFmtId="165" fontId="18" fillId="0" borderId="0" xfId="0" applyNumberFormat="1" applyFont="1" applyFill="1" applyAlignment="1">
      <alignment horizontal="center"/>
    </xf>
    <xf numFmtId="165" fontId="38" fillId="0" borderId="0" xfId="0" applyNumberFormat="1" applyFont="1"/>
    <xf numFmtId="165" fontId="41" fillId="0" borderId="0" xfId="0" applyNumberFormat="1" applyFont="1" applyAlignment="1">
      <alignment horizontal="left" indent="1"/>
    </xf>
    <xf numFmtId="165" fontId="18" fillId="0" borderId="0" xfId="0" applyNumberFormat="1" applyFont="1" applyAlignment="1">
      <alignment horizontal="left" indent="1"/>
    </xf>
    <xf numFmtId="0" fontId="34" fillId="37" borderId="22" xfId="0" applyFont="1" applyFill="1" applyBorder="1" applyAlignment="1">
      <alignment wrapText="1"/>
    </xf>
    <xf numFmtId="165" fontId="34" fillId="37" borderId="22" xfId="0" applyNumberFormat="1" applyFont="1" applyFill="1" applyBorder="1" applyAlignment="1">
      <alignment horizontal="right" wrapText="1"/>
    </xf>
    <xf numFmtId="4" fontId="34" fillId="37" borderId="22" xfId="0" applyNumberFormat="1" applyFont="1" applyFill="1" applyBorder="1" applyAlignment="1">
      <alignment horizontal="right" wrapText="1"/>
    </xf>
    <xf numFmtId="4" fontId="29" fillId="37" borderId="22" xfId="0" applyNumberFormat="1" applyFont="1" applyFill="1" applyBorder="1" applyAlignment="1">
      <alignment horizontal="right" wrapText="1"/>
    </xf>
    <xf numFmtId="0" fontId="27" fillId="40" borderId="29" xfId="0" applyFont="1" applyFill="1" applyBorder="1" applyAlignment="1">
      <alignment horizontal="center" vertical="center" wrapText="1" indent="1"/>
    </xf>
    <xf numFmtId="0" fontId="22" fillId="38" borderId="25" xfId="0" applyFont="1" applyFill="1" applyBorder="1" applyAlignment="1">
      <alignment horizontal="left" wrapText="1" indent="1"/>
    </xf>
    <xf numFmtId="0" fontId="19" fillId="40" borderId="24" xfId="0" applyFont="1" applyFill="1" applyBorder="1" applyAlignment="1">
      <alignment horizontal="center" vertical="center" wrapText="1" indent="1"/>
    </xf>
    <xf numFmtId="0" fontId="27" fillId="41" borderId="29" xfId="0" applyFont="1" applyFill="1" applyBorder="1" applyAlignment="1">
      <alignment horizontal="center" vertical="center" wrapText="1" indent="1"/>
    </xf>
    <xf numFmtId="0" fontId="22" fillId="35" borderId="25" xfId="0" applyFont="1" applyFill="1" applyBorder="1" applyAlignment="1">
      <alignment horizontal="left" wrapText="1" indent="1"/>
    </xf>
    <xf numFmtId="0" fontId="19" fillId="41" borderId="24" xfId="0" applyFont="1" applyFill="1" applyBorder="1" applyAlignment="1">
      <alignment horizontal="center" vertical="center" wrapText="1" indent="1"/>
    </xf>
    <xf numFmtId="4" fontId="39" fillId="35" borderId="0" xfId="0" applyNumberFormat="1" applyFont="1" applyFill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5" fillId="33" borderId="0" xfId="44" applyNumberFormat="1" applyFont="1" applyFill="1" applyBorder="1" applyAlignment="1" applyProtection="1">
      <alignment horizontal="center" vertical="center"/>
    </xf>
    <xf numFmtId="0" fontId="25" fillId="0" borderId="12" xfId="44" applyNumberFormat="1" applyFont="1" applyFill="1" applyBorder="1" applyAlignment="1" applyProtection="1">
      <alignment horizontal="center"/>
    </xf>
    <xf numFmtId="0" fontId="25" fillId="0" borderId="19" xfId="44" applyNumberFormat="1" applyFont="1" applyFill="1" applyBorder="1" applyAlignment="1" applyProtection="1">
      <alignment horizontal="center" vertical="center"/>
    </xf>
    <xf numFmtId="0" fontId="25" fillId="0" borderId="19" xfId="44" applyNumberFormat="1" applyFont="1" applyFill="1" applyBorder="1" applyAlignment="1" applyProtection="1">
      <alignment horizontal="center"/>
    </xf>
    <xf numFmtId="0" fontId="44" fillId="0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Alignment="1">
      <alignment vertical="center" wrapText="1"/>
    </xf>
    <xf numFmtId="0" fontId="46" fillId="0" borderId="0" xfId="0" applyNumberFormat="1" applyFont="1" applyFill="1" applyBorder="1" applyAlignment="1" applyProtection="1">
      <alignment vertical="center" wrapText="1"/>
    </xf>
    <xf numFmtId="0" fontId="45" fillId="0" borderId="0" xfId="0" applyFont="1" applyAlignment="1">
      <alignment wrapText="1"/>
    </xf>
  </cellXfs>
  <cellStyles count="46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 3 2" xfId="45"/>
    <cellStyle name="Normalno" xfId="0" builtinId="0"/>
    <cellStyle name="Obično_bilanca" xfId="44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0000FF"/>
      <color rgb="FFE9E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tabSelected="1" zoomScaleNormal="100" workbookViewId="0">
      <selection activeCell="I19" sqref="I19"/>
    </sheetView>
  </sheetViews>
  <sheetFormatPr defaultColWidth="9.140625" defaultRowHeight="11.25" x14ac:dyDescent="0.15"/>
  <cols>
    <col min="1" max="1" width="38.42578125" style="1" customWidth="1"/>
    <col min="2" max="2" width="19.28515625" style="1" customWidth="1"/>
    <col min="3" max="4" width="17.140625" style="1" customWidth="1"/>
    <col min="5" max="5" width="12" style="1" customWidth="1"/>
    <col min="6" max="6" width="11.5703125" style="1" customWidth="1"/>
    <col min="7" max="7" width="9.140625" style="1" hidden="1" customWidth="1"/>
    <col min="8" max="8" width="9.140625" style="1"/>
    <col min="9" max="9" width="12.28515625" style="1" bestFit="1" customWidth="1"/>
    <col min="10" max="10" width="12.7109375" style="1" bestFit="1" customWidth="1"/>
    <col min="11" max="16384" width="9.140625" style="1"/>
  </cols>
  <sheetData>
    <row r="1" spans="1:10" ht="50.25" customHeight="1" thickBot="1" x14ac:dyDescent="0.2">
      <c r="A1" s="190" t="s">
        <v>16</v>
      </c>
      <c r="B1" s="190"/>
      <c r="C1" s="190"/>
      <c r="D1" s="190"/>
      <c r="E1" s="190"/>
      <c r="F1" s="190"/>
    </row>
    <row r="2" spans="1:10" ht="43.15" customHeight="1" x14ac:dyDescent="0.15">
      <c r="A2" s="4"/>
      <c r="B2" s="4" t="s">
        <v>159</v>
      </c>
      <c r="D2" s="4"/>
      <c r="E2" s="4"/>
      <c r="F2" s="4"/>
    </row>
    <row r="3" spans="1:10" ht="18" x14ac:dyDescent="0.15">
      <c r="A3" s="4"/>
      <c r="B3" s="4"/>
      <c r="C3" s="4"/>
      <c r="D3" s="4"/>
      <c r="E3" s="4"/>
      <c r="F3" s="4"/>
    </row>
    <row r="4" spans="1:10" s="5" customFormat="1" ht="20.25" x14ac:dyDescent="0.25">
      <c r="A4" s="191" t="s">
        <v>2</v>
      </c>
      <c r="B4" s="191"/>
      <c r="C4" s="191"/>
      <c r="D4" s="191"/>
      <c r="E4" s="191"/>
      <c r="F4" s="191"/>
    </row>
    <row r="5" spans="1:10" ht="18.75" hidden="1" x14ac:dyDescent="0.15">
      <c r="A5" s="6"/>
      <c r="B5" s="6"/>
      <c r="C5" s="6"/>
      <c r="D5" s="6"/>
      <c r="E5" s="6"/>
      <c r="F5" s="6"/>
    </row>
    <row r="6" spans="1:10" ht="10.15" customHeight="1" x14ac:dyDescent="0.15">
      <c r="A6" s="6"/>
      <c r="B6" s="6"/>
      <c r="C6" s="6"/>
      <c r="D6" s="6"/>
      <c r="E6" s="6"/>
      <c r="F6" s="6"/>
    </row>
    <row r="7" spans="1:10" ht="18.75" x14ac:dyDescent="0.3">
      <c r="A7" s="192" t="s">
        <v>1</v>
      </c>
      <c r="B7" s="192"/>
      <c r="C7" s="192"/>
      <c r="D7" s="192"/>
      <c r="E7" s="192"/>
      <c r="F7" s="192"/>
    </row>
    <row r="8" spans="1:10" s="2" customFormat="1" ht="56.25" x14ac:dyDescent="0.15">
      <c r="A8" s="7" t="s">
        <v>0</v>
      </c>
      <c r="B8" s="8" t="s">
        <v>17</v>
      </c>
      <c r="C8" s="8" t="s">
        <v>19</v>
      </c>
      <c r="D8" s="8" t="s">
        <v>18</v>
      </c>
      <c r="E8" s="8" t="s">
        <v>3</v>
      </c>
      <c r="F8" s="8" t="s">
        <v>4</v>
      </c>
    </row>
    <row r="9" spans="1:10" s="9" customFormat="1" ht="12.75" x14ac:dyDescent="0.2">
      <c r="A9" s="148" t="s">
        <v>1</v>
      </c>
      <c r="B9" s="154"/>
      <c r="C9" s="154"/>
      <c r="D9" s="154"/>
      <c r="E9" s="154"/>
      <c r="F9" s="155"/>
    </row>
    <row r="10" spans="1:10" s="9" customFormat="1" ht="14.25" x14ac:dyDescent="0.2">
      <c r="A10" s="10" t="s">
        <v>5</v>
      </c>
      <c r="B10" s="11">
        <f>+'Račun prihoda i rashoda'!B10</f>
        <v>1538789.41</v>
      </c>
      <c r="C10" s="11">
        <f>+'Račun prihoda i rashoda'!C10</f>
        <v>3567358.72</v>
      </c>
      <c r="D10" s="11">
        <f>+'Račun prihoda i rashoda'!D10</f>
        <v>1740289.9800000002</v>
      </c>
      <c r="E10" s="11">
        <f t="shared" ref="E10:E16" si="0">+D10/B10*100</f>
        <v>113.0947463434909</v>
      </c>
      <c r="F10" s="11">
        <f t="shared" ref="F10:F16" si="1">+D10/C10*100</f>
        <v>48.783711328027032</v>
      </c>
    </row>
    <row r="11" spans="1:10" s="9" customFormat="1" ht="14.25" x14ac:dyDescent="0.2">
      <c r="A11" s="10" t="s">
        <v>6</v>
      </c>
      <c r="B11" s="11">
        <v>0</v>
      </c>
      <c r="C11" s="11">
        <v>0</v>
      </c>
      <c r="D11" s="11">
        <v>0</v>
      </c>
      <c r="E11" s="12" t="e">
        <f t="shared" si="0"/>
        <v>#DIV/0!</v>
      </c>
      <c r="F11" s="12" t="e">
        <f t="shared" si="1"/>
        <v>#DIV/0!</v>
      </c>
    </row>
    <row r="12" spans="1:10" s="9" customFormat="1" ht="15.75" x14ac:dyDescent="0.25">
      <c r="A12" s="149" t="s">
        <v>7</v>
      </c>
      <c r="B12" s="151">
        <f>+B10+B11</f>
        <v>1538789.41</v>
      </c>
      <c r="C12" s="151">
        <f t="shared" ref="C12:D12" si="2">+C10+C11</f>
        <v>3567358.72</v>
      </c>
      <c r="D12" s="151">
        <f t="shared" si="2"/>
        <v>1740289.9800000002</v>
      </c>
      <c r="E12" s="151">
        <f t="shared" si="0"/>
        <v>113.0947463434909</v>
      </c>
      <c r="F12" s="151">
        <f t="shared" si="1"/>
        <v>48.783711328027032</v>
      </c>
    </row>
    <row r="13" spans="1:10" s="9" customFormat="1" ht="14.25" x14ac:dyDescent="0.2">
      <c r="A13" s="10" t="s">
        <v>8</v>
      </c>
      <c r="B13" s="11">
        <f>+'Račun prihoda i rashoda'!B37</f>
        <v>1555150.45</v>
      </c>
      <c r="C13" s="11">
        <f>+'Račun prihoda i rashoda'!C37</f>
        <v>3555725.39</v>
      </c>
      <c r="D13" s="11">
        <f>+'Račun prihoda i rashoda'!D37</f>
        <v>2013604.76</v>
      </c>
      <c r="E13" s="11">
        <f t="shared" si="0"/>
        <v>129.47974004701604</v>
      </c>
      <c r="F13" s="11">
        <f t="shared" si="1"/>
        <v>56.629928893355853</v>
      </c>
    </row>
    <row r="14" spans="1:10" s="9" customFormat="1" ht="14.25" x14ac:dyDescent="0.2">
      <c r="A14" s="10" t="s">
        <v>9</v>
      </c>
      <c r="B14" s="11">
        <f>+'Račun prihoda i rashoda'!B88</f>
        <v>905</v>
      </c>
      <c r="C14" s="11">
        <f>+'Račun prihoda i rashoda'!C88</f>
        <v>14753.33</v>
      </c>
      <c r="D14" s="11">
        <f>+'Račun prihoda i rashoda'!D88</f>
        <v>1708.29</v>
      </c>
      <c r="E14" s="11">
        <f t="shared" si="0"/>
        <v>188.76132596685082</v>
      </c>
      <c r="F14" s="11">
        <f t="shared" si="1"/>
        <v>11.579013009266383</v>
      </c>
    </row>
    <row r="15" spans="1:10" s="9" customFormat="1" ht="15.75" x14ac:dyDescent="0.25">
      <c r="A15" s="149" t="s">
        <v>10</v>
      </c>
      <c r="B15" s="151">
        <f>+B13+B14</f>
        <v>1556055.45</v>
      </c>
      <c r="C15" s="151">
        <f t="shared" ref="C15:D15" si="3">+C13+C14</f>
        <v>3570478.72</v>
      </c>
      <c r="D15" s="151">
        <f t="shared" si="3"/>
        <v>2015313.05</v>
      </c>
      <c r="E15" s="151">
        <f t="shared" si="0"/>
        <v>129.51421814691759</v>
      </c>
      <c r="F15" s="151">
        <f t="shared" si="1"/>
        <v>56.443777096646578</v>
      </c>
    </row>
    <row r="16" spans="1:10" s="13" customFormat="1" ht="15.75" x14ac:dyDescent="0.25">
      <c r="A16" s="150" t="s">
        <v>167</v>
      </c>
      <c r="B16" s="152">
        <f>+B12-B15</f>
        <v>-17266.040000000037</v>
      </c>
      <c r="C16" s="152">
        <f t="shared" ref="C16:D16" si="4">+C12-C15</f>
        <v>-3120</v>
      </c>
      <c r="D16" s="152">
        <f t="shared" si="4"/>
        <v>-275023.06999999983</v>
      </c>
      <c r="E16" s="153">
        <f t="shared" si="0"/>
        <v>1592.8555129027804</v>
      </c>
      <c r="F16" s="153">
        <f t="shared" si="1"/>
        <v>8814.8419871794813</v>
      </c>
      <c r="J16" s="14"/>
    </row>
    <row r="17" spans="1:10" s="13" customFormat="1" ht="14.25" x14ac:dyDescent="0.2">
      <c r="A17" s="15"/>
      <c r="B17" s="16"/>
      <c r="C17" s="16"/>
      <c r="D17" s="16"/>
      <c r="E17" s="16"/>
      <c r="F17" s="17"/>
      <c r="J17" s="14"/>
    </row>
    <row r="19" spans="1:10" s="18" customFormat="1" x14ac:dyDescent="0.15"/>
    <row r="20" spans="1:10" s="18" customFormat="1" ht="18.75" x14ac:dyDescent="0.15">
      <c r="A20" s="193" t="s">
        <v>11</v>
      </c>
      <c r="B20" s="193"/>
      <c r="C20" s="193"/>
      <c r="D20" s="193"/>
      <c r="E20" s="193"/>
      <c r="F20" s="193"/>
    </row>
    <row r="21" spans="1:10" s="18" customFormat="1" ht="56.25" x14ac:dyDescent="0.15">
      <c r="A21" s="7" t="s">
        <v>0</v>
      </c>
      <c r="B21" s="8" t="str">
        <f>+B8</f>
        <v>Ostvarenje 1.1.-30.6.2024 godine.             (1)</v>
      </c>
      <c r="C21" s="8" t="str">
        <f>+C8</f>
        <v>Izvorni plan  / Rebalans 2025 (2.)</v>
      </c>
      <c r="D21" s="8" t="str">
        <f>+D8</f>
        <v>Ostvarenje 1.1.-30.6.2025.  godine        (3.)</v>
      </c>
      <c r="E21" s="8" t="s">
        <v>3</v>
      </c>
      <c r="F21" s="8" t="s">
        <v>4</v>
      </c>
    </row>
    <row r="22" spans="1:10" s="18" customFormat="1" ht="12.75" x14ac:dyDescent="0.15">
      <c r="A22" s="19" t="s">
        <v>12</v>
      </c>
      <c r="B22" s="20"/>
      <c r="C22" s="20"/>
      <c r="D22" s="20"/>
      <c r="E22" s="20"/>
      <c r="F22" s="20"/>
    </row>
    <row r="23" spans="1:10" s="18" customFormat="1" ht="14.25" x14ac:dyDescent="0.2">
      <c r="A23" s="21" t="s">
        <v>13</v>
      </c>
      <c r="B23" s="22">
        <v>0</v>
      </c>
      <c r="C23" s="22">
        <v>0</v>
      </c>
      <c r="D23" s="22">
        <v>0</v>
      </c>
      <c r="E23" s="23" t="e">
        <f>+D23/B23*100</f>
        <v>#DIV/0!</v>
      </c>
      <c r="F23" s="23" t="e">
        <f>+D23/C23*100</f>
        <v>#DIV/0!</v>
      </c>
    </row>
    <row r="24" spans="1:10" s="26" customFormat="1" ht="14.25" x14ac:dyDescent="0.2">
      <c r="A24" s="24" t="s">
        <v>14</v>
      </c>
      <c r="B24" s="25">
        <f>+'Račun financiranja'!B12</f>
        <v>430332.69</v>
      </c>
      <c r="C24" s="25">
        <v>0</v>
      </c>
      <c r="D24" s="25">
        <v>0</v>
      </c>
      <c r="E24" s="123" t="e">
        <f>+D24/C24*100</f>
        <v>#DIV/0!</v>
      </c>
      <c r="F24" s="123" t="e">
        <f>+D24/C24*100</f>
        <v>#DIV/0!</v>
      </c>
      <c r="I24" s="175"/>
    </row>
    <row r="25" spans="1:10" s="26" customFormat="1" ht="15" x14ac:dyDescent="0.25">
      <c r="A25" s="27" t="s">
        <v>168</v>
      </c>
      <c r="B25" s="28">
        <f>+B23-B24</f>
        <v>-430332.69</v>
      </c>
      <c r="C25" s="28">
        <f t="shared" ref="C25:D25" si="5">+C23-C24</f>
        <v>0</v>
      </c>
      <c r="D25" s="28">
        <f t="shared" si="5"/>
        <v>0</v>
      </c>
      <c r="E25" s="29" t="e">
        <f>+D25/#REF!*100</f>
        <v>#REF!</v>
      </c>
      <c r="F25" s="29" t="e">
        <f>+D25/C25*100</f>
        <v>#DIV/0!</v>
      </c>
      <c r="I25" s="175"/>
    </row>
    <row r="26" spans="1:10" s="26" customFormat="1" ht="17.45" customHeight="1" x14ac:dyDescent="0.2">
      <c r="A26" s="30"/>
      <c r="B26" s="31"/>
      <c r="C26" s="31"/>
      <c r="D26" s="31"/>
      <c r="E26" s="31"/>
      <c r="F26" s="31"/>
      <c r="I26" s="175"/>
    </row>
    <row r="27" spans="1:10" s="26" customFormat="1" ht="14.25" hidden="1" x14ac:dyDescent="0.2">
      <c r="A27" s="32"/>
      <c r="B27" s="33"/>
      <c r="C27" s="33"/>
      <c r="D27" s="33"/>
      <c r="E27" s="33"/>
      <c r="F27" s="33"/>
    </row>
    <row r="28" spans="1:10" s="18" customFormat="1" ht="18.75" x14ac:dyDescent="0.3">
      <c r="A28" s="194" t="s">
        <v>15</v>
      </c>
      <c r="B28" s="194"/>
      <c r="C28" s="194"/>
      <c r="D28" s="194"/>
      <c r="E28" s="194"/>
      <c r="F28" s="194"/>
    </row>
    <row r="29" spans="1:10" s="34" customFormat="1" ht="56.25" x14ac:dyDescent="0.25">
      <c r="A29" s="7"/>
      <c r="B29" s="8" t="str">
        <f>+B8</f>
        <v>Ostvarenje 1.1.-30.6.2024 godine.             (1)</v>
      </c>
      <c r="C29" s="8" t="str">
        <f>+C8</f>
        <v>Izvorni plan  / Rebalans 2025 (2.)</v>
      </c>
      <c r="D29" s="8" t="str">
        <f>+D8</f>
        <v>Ostvarenje 1.1.-30.6.2025.  godine        (3.)</v>
      </c>
      <c r="E29" s="8" t="s">
        <v>3</v>
      </c>
      <c r="F29" s="8" t="s">
        <v>4</v>
      </c>
    </row>
    <row r="30" spans="1:10" s="34" customFormat="1" ht="30" x14ac:dyDescent="0.25">
      <c r="A30" s="35" t="s">
        <v>160</v>
      </c>
      <c r="B30" s="36">
        <f>+B31+B32</f>
        <v>-28399.940000000002</v>
      </c>
      <c r="C30" s="36">
        <f t="shared" ref="C30:D30" si="6">+C31+C32</f>
        <v>3120</v>
      </c>
      <c r="D30" s="36">
        <f t="shared" si="6"/>
        <v>5390.33</v>
      </c>
      <c r="E30" s="36">
        <f>+D30/B30*100</f>
        <v>-18.980075310018261</v>
      </c>
      <c r="F30" s="37">
        <f>+D30/C30*100</f>
        <v>172.76698717948719</v>
      </c>
    </row>
    <row r="31" spans="1:10" s="40" customFormat="1" ht="29.25" x14ac:dyDescent="0.25">
      <c r="A31" s="38" t="s">
        <v>161</v>
      </c>
      <c r="B31" s="39">
        <v>460489.51</v>
      </c>
      <c r="C31" s="39">
        <v>3120</v>
      </c>
      <c r="D31" s="39">
        <v>12214.32</v>
      </c>
      <c r="E31" s="39">
        <f>+D31/B31*100</f>
        <v>2.652464330837851</v>
      </c>
      <c r="F31" s="39">
        <f>+D31/C31*100</f>
        <v>391.48461538461538</v>
      </c>
    </row>
    <row r="32" spans="1:10" s="41" customFormat="1" ht="24.75" customHeight="1" x14ac:dyDescent="0.2">
      <c r="A32" s="38" t="s">
        <v>162</v>
      </c>
      <c r="B32" s="156">
        <v>-488889.45</v>
      </c>
      <c r="C32" s="39"/>
      <c r="D32" s="156">
        <v>-6823.99</v>
      </c>
      <c r="E32" s="39">
        <f>+D32/B32*100</f>
        <v>1.3958145343492276</v>
      </c>
      <c r="F32" s="147" t="e">
        <f>+D32/C32*100</f>
        <v>#DIV/0!</v>
      </c>
      <c r="I32" s="176"/>
    </row>
    <row r="33" spans="1:9" s="41" customFormat="1" ht="13.15" customHeight="1" x14ac:dyDescent="0.2">
      <c r="A33" s="179"/>
      <c r="B33" s="180"/>
      <c r="C33" s="181"/>
      <c r="D33" s="180"/>
      <c r="E33" s="181"/>
      <c r="F33" s="182"/>
      <c r="I33" s="176"/>
    </row>
    <row r="34" spans="1:9" s="42" customFormat="1" ht="46.15" customHeight="1" x14ac:dyDescent="0.3">
      <c r="A34" s="189" t="s">
        <v>166</v>
      </c>
      <c r="B34" s="189"/>
      <c r="C34" s="189"/>
      <c r="D34" s="189"/>
      <c r="E34" s="189"/>
      <c r="F34" s="189"/>
      <c r="G34" s="189"/>
    </row>
    <row r="35" spans="1:9" ht="1.1499999999999999" customHeight="1" x14ac:dyDescent="0.15"/>
    <row r="36" spans="1:9" ht="33.75" x14ac:dyDescent="0.15">
      <c r="A36" s="7" t="s">
        <v>0</v>
      </c>
      <c r="B36" s="7" t="s">
        <v>20</v>
      </c>
      <c r="C36" s="8"/>
      <c r="D36" s="7" t="s">
        <v>21</v>
      </c>
      <c r="E36" s="8" t="s">
        <v>3</v>
      </c>
      <c r="F36" s="8"/>
    </row>
    <row r="37" spans="1:9" s="18" customFormat="1" hidden="1" x14ac:dyDescent="0.15">
      <c r="A37" s="43"/>
      <c r="B37" s="43"/>
      <c r="C37" s="43"/>
      <c r="D37" s="43"/>
      <c r="E37" s="43"/>
      <c r="F37" s="43"/>
    </row>
    <row r="38" spans="1:9" s="34" customFormat="1" ht="30" x14ac:dyDescent="0.25">
      <c r="A38" s="44" t="s">
        <v>163</v>
      </c>
      <c r="B38" s="45">
        <v>-475998.67</v>
      </c>
      <c r="C38" s="45"/>
      <c r="D38" s="45">
        <v>-269632.74</v>
      </c>
      <c r="E38" s="45">
        <f>+D38/B38*100</f>
        <v>56.645691888172713</v>
      </c>
      <c r="F38" s="46"/>
    </row>
    <row r="39" spans="1:9" s="40" customFormat="1" ht="29.25" x14ac:dyDescent="0.25">
      <c r="A39" s="47" t="s">
        <v>164</v>
      </c>
      <c r="B39" s="48">
        <f>460489.51+762.33+1681.47+844</f>
        <v>463777.31</v>
      </c>
      <c r="C39" s="48"/>
      <c r="D39" s="48">
        <f>12214.32+5099.19</f>
        <v>17313.509999999998</v>
      </c>
      <c r="E39" s="48">
        <f>+D39/B39*100</f>
        <v>3.733151585186433</v>
      </c>
      <c r="F39" s="48"/>
    </row>
    <row r="40" spans="1:9" s="41" customFormat="1" ht="14.25" x14ac:dyDescent="0.2">
      <c r="A40" s="38" t="s">
        <v>165</v>
      </c>
      <c r="B40" s="48">
        <f>-488889.45-856.98-5167.77-10986.43-424.23-954.19-585.36-1578.88-430332.69</f>
        <v>-939775.98</v>
      </c>
      <c r="C40" s="48"/>
      <c r="D40" s="39">
        <f>-6823.99-2878.24-307.54-11729.88-179.93-259749.3-859.36-1126.01-2535-757</f>
        <v>-286946.25</v>
      </c>
      <c r="E40" s="39">
        <f>+D40/B40*100</f>
        <v>30.533473519933974</v>
      </c>
      <c r="F40" s="48"/>
    </row>
    <row r="41" spans="1:9" x14ac:dyDescent="0.15">
      <c r="B41" s="3"/>
    </row>
    <row r="42" spans="1:9" ht="12.75" x14ac:dyDescent="0.2">
      <c r="A42" s="49"/>
      <c r="D42" s="3"/>
    </row>
    <row r="43" spans="1:9" ht="12" x14ac:dyDescent="0.2">
      <c r="D43" s="177"/>
    </row>
    <row r="44" spans="1:9" x14ac:dyDescent="0.15">
      <c r="B44" s="3"/>
      <c r="D44" s="178"/>
    </row>
    <row r="45" spans="1:9" ht="12.75" x14ac:dyDescent="0.2">
      <c r="D45" s="50"/>
    </row>
    <row r="46" spans="1:9" x14ac:dyDescent="0.15">
      <c r="D46" s="3"/>
    </row>
  </sheetData>
  <mergeCells count="6">
    <mergeCell ref="A34:G34"/>
    <mergeCell ref="A1:F1"/>
    <mergeCell ref="A4:F4"/>
    <mergeCell ref="A7:F7"/>
    <mergeCell ref="A20:F20"/>
    <mergeCell ref="A28:F28"/>
  </mergeCells>
  <pageMargins left="0.74803149606299213" right="0.74803149606299213" top="0.98425196850393704" bottom="0.98425196850393704" header="0.51181102362204722" footer="0.5118110236220472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93"/>
  <sheetViews>
    <sheetView topLeftCell="A70" zoomScaleNormal="100" workbookViewId="0">
      <selection activeCell="H39" sqref="H39"/>
    </sheetView>
  </sheetViews>
  <sheetFormatPr defaultColWidth="9.140625" defaultRowHeight="11.25" x14ac:dyDescent="0.15"/>
  <cols>
    <col min="1" max="1" width="48.5703125" style="1" customWidth="1"/>
    <col min="2" max="2" width="26" style="1" customWidth="1"/>
    <col min="3" max="3" width="19.7109375" style="1" customWidth="1"/>
    <col min="4" max="4" width="21.7109375" style="1" customWidth="1"/>
    <col min="5" max="5" width="14.28515625" style="1" customWidth="1"/>
    <col min="6" max="6" width="11.28515625" style="1" customWidth="1"/>
    <col min="7" max="47" width="9.140625" style="18"/>
    <col min="48" max="16384" width="9.140625" style="1"/>
  </cols>
  <sheetData>
    <row r="2" spans="1:47" ht="15.75" x14ac:dyDescent="0.15">
      <c r="A2" s="195" t="s">
        <v>146</v>
      </c>
      <c r="B2" s="195"/>
      <c r="C2" s="195"/>
      <c r="D2" s="195"/>
      <c r="E2" s="195"/>
      <c r="F2" s="195"/>
    </row>
    <row r="3" spans="1:47" ht="15.75" x14ac:dyDescent="0.15">
      <c r="A3" s="195" t="s">
        <v>147</v>
      </c>
      <c r="B3" s="195"/>
      <c r="C3" s="195"/>
      <c r="D3" s="195"/>
      <c r="E3" s="195"/>
      <c r="F3" s="195"/>
    </row>
    <row r="5" spans="1:47" ht="15.75" x14ac:dyDescent="0.15">
      <c r="A5" s="195" t="s">
        <v>148</v>
      </c>
      <c r="B5" s="195"/>
      <c r="C5" s="195"/>
      <c r="D5" s="195"/>
      <c r="E5" s="195"/>
      <c r="F5" s="195"/>
    </row>
    <row r="8" spans="1:47" s="2" customFormat="1" ht="45" customHeight="1" x14ac:dyDescent="0.15">
      <c r="A8" s="185" t="s">
        <v>0</v>
      </c>
      <c r="B8" s="183" t="s">
        <v>17</v>
      </c>
      <c r="C8" s="78" t="s">
        <v>19</v>
      </c>
      <c r="D8" s="78" t="s">
        <v>18</v>
      </c>
      <c r="E8" s="78" t="s">
        <v>3</v>
      </c>
      <c r="F8" s="78" t="s">
        <v>4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</row>
    <row r="9" spans="1:47" s="53" customFormat="1" ht="12.75" x14ac:dyDescent="0.2">
      <c r="A9" s="184" t="s">
        <v>1</v>
      </c>
      <c r="B9" s="51"/>
      <c r="C9" s="51"/>
      <c r="D9" s="51"/>
      <c r="E9" s="51"/>
      <c r="F9" s="5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</row>
    <row r="10" spans="1:47" s="9" customFormat="1" ht="12.75" x14ac:dyDescent="0.2">
      <c r="A10" s="124" t="s">
        <v>22</v>
      </c>
      <c r="B10" s="55">
        <v>1538789.41</v>
      </c>
      <c r="C10" s="55">
        <v>3567358.72</v>
      </c>
      <c r="D10" s="55">
        <f>+D11+D14+D17+D20+D26</f>
        <v>1740289.9800000002</v>
      </c>
      <c r="E10" s="55">
        <f>+D10/B10*100</f>
        <v>113.0947463434909</v>
      </c>
      <c r="F10" s="68">
        <f>+D10/C10*100</f>
        <v>48.783711328027032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</row>
    <row r="11" spans="1:47" s="9" customFormat="1" ht="12" x14ac:dyDescent="0.2">
      <c r="A11" s="139" t="s">
        <v>23</v>
      </c>
      <c r="B11" s="87">
        <v>1437583.97</v>
      </c>
      <c r="C11" s="87">
        <v>3294256.56</v>
      </c>
      <c r="D11" s="87">
        <f>+D12</f>
        <v>1611764.52</v>
      </c>
      <c r="E11" s="87">
        <f>+D11/B11*100</f>
        <v>112.11620007142957</v>
      </c>
      <c r="F11" s="89">
        <f>+D11/C11*100</f>
        <v>48.926502555101536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</row>
    <row r="12" spans="1:47" s="9" customFormat="1" ht="22.5" x14ac:dyDescent="0.2">
      <c r="A12" s="140" t="s">
        <v>24</v>
      </c>
      <c r="B12" s="58">
        <v>1437583.97</v>
      </c>
      <c r="C12" s="57"/>
      <c r="D12" s="58">
        <f>+D13</f>
        <v>1611764.52</v>
      </c>
      <c r="E12" s="87">
        <f t="shared" ref="E12:E28" si="0">+D12/B12*100</f>
        <v>112.11620007142957</v>
      </c>
      <c r="F12" s="9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</row>
    <row r="13" spans="1:47" s="9" customFormat="1" ht="22.5" x14ac:dyDescent="0.2">
      <c r="A13" s="141" t="s">
        <v>25</v>
      </c>
      <c r="B13" s="83">
        <v>1437583.97</v>
      </c>
      <c r="C13" s="84"/>
      <c r="D13" s="83">
        <v>1611764.52</v>
      </c>
      <c r="E13" s="87">
        <f t="shared" si="0"/>
        <v>112.11620007142957</v>
      </c>
      <c r="F13" s="91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</row>
    <row r="14" spans="1:47" s="9" customFormat="1" ht="12" x14ac:dyDescent="0.2">
      <c r="A14" s="139" t="s">
        <v>26</v>
      </c>
      <c r="B14" s="88">
        <v>0.75</v>
      </c>
      <c r="C14" s="88">
        <v>3</v>
      </c>
      <c r="D14" s="88">
        <f>+D15</f>
        <v>3.34</v>
      </c>
      <c r="E14" s="87">
        <f t="shared" si="0"/>
        <v>445.33333333333331</v>
      </c>
      <c r="F14" s="89">
        <f>+D14/C14*100</f>
        <v>111.33333333333333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</row>
    <row r="15" spans="1:47" s="9" customFormat="1" ht="12" x14ac:dyDescent="0.2">
      <c r="A15" s="140" t="s">
        <v>27</v>
      </c>
      <c r="B15" s="59">
        <v>0.75</v>
      </c>
      <c r="C15" s="57"/>
      <c r="D15" s="59">
        <f>+D16</f>
        <v>3.34</v>
      </c>
      <c r="E15" s="87">
        <f t="shared" si="0"/>
        <v>445.33333333333331</v>
      </c>
      <c r="F15" s="90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</row>
    <row r="16" spans="1:47" s="9" customFormat="1" ht="12" x14ac:dyDescent="0.2">
      <c r="A16" s="141" t="s">
        <v>28</v>
      </c>
      <c r="B16" s="85">
        <v>0.75</v>
      </c>
      <c r="C16" s="84"/>
      <c r="D16" s="85">
        <v>3.34</v>
      </c>
      <c r="E16" s="87">
        <f t="shared" si="0"/>
        <v>445.33333333333331</v>
      </c>
      <c r="F16" s="91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</row>
    <row r="17" spans="1:47" s="9" customFormat="1" ht="22.5" x14ac:dyDescent="0.2">
      <c r="A17" s="139" t="s">
        <v>29</v>
      </c>
      <c r="B17" s="87">
        <v>7068.22</v>
      </c>
      <c r="C17" s="87">
        <v>39800</v>
      </c>
      <c r="D17" s="87">
        <f>+D18</f>
        <v>1940</v>
      </c>
      <c r="E17" s="87">
        <f t="shared" si="0"/>
        <v>27.446797071964369</v>
      </c>
      <c r="F17" s="89">
        <f>+D17/C17*100</f>
        <v>4.874371859296482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</row>
    <row r="18" spans="1:47" s="9" customFormat="1" ht="12" x14ac:dyDescent="0.2">
      <c r="A18" s="140" t="s">
        <v>30</v>
      </c>
      <c r="B18" s="58">
        <v>7068.22</v>
      </c>
      <c r="C18" s="57"/>
      <c r="D18" s="58">
        <f>+D19</f>
        <v>1940</v>
      </c>
      <c r="E18" s="87">
        <f t="shared" si="0"/>
        <v>27.446797071964369</v>
      </c>
      <c r="F18" s="90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</row>
    <row r="19" spans="1:47" s="9" customFormat="1" ht="12" x14ac:dyDescent="0.2">
      <c r="A19" s="141" t="s">
        <v>31</v>
      </c>
      <c r="B19" s="83">
        <v>7068.22</v>
      </c>
      <c r="C19" s="84"/>
      <c r="D19" s="83">
        <v>1940</v>
      </c>
      <c r="E19" s="87">
        <f t="shared" si="0"/>
        <v>27.446797071964369</v>
      </c>
      <c r="F19" s="91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</row>
    <row r="20" spans="1:47" s="9" customFormat="1" ht="22.5" x14ac:dyDescent="0.2">
      <c r="A20" s="139" t="s">
        <v>32</v>
      </c>
      <c r="B20" s="87">
        <v>8681.7900000000009</v>
      </c>
      <c r="C20" s="87">
        <v>18757.509999999998</v>
      </c>
      <c r="D20" s="87">
        <f>+D21+D23</f>
        <v>13868.8</v>
      </c>
      <c r="E20" s="87">
        <f t="shared" si="0"/>
        <v>159.7458588609031</v>
      </c>
      <c r="F20" s="89">
        <f>+D20/C20*100</f>
        <v>73.937318972507555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</row>
    <row r="21" spans="1:47" s="9" customFormat="1" ht="12" x14ac:dyDescent="0.2">
      <c r="A21" s="140" t="s">
        <v>33</v>
      </c>
      <c r="B21" s="58">
        <v>7693.64</v>
      </c>
      <c r="C21" s="57"/>
      <c r="D21" s="58">
        <f>+D22</f>
        <v>13020.8</v>
      </c>
      <c r="E21" s="87">
        <f t="shared" si="0"/>
        <v>169.24108744365475</v>
      </c>
      <c r="F21" s="90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</row>
    <row r="22" spans="1:47" s="9" customFormat="1" ht="12" x14ac:dyDescent="0.2">
      <c r="A22" s="141" t="s">
        <v>34</v>
      </c>
      <c r="B22" s="83">
        <v>7693.64</v>
      </c>
      <c r="C22" s="84"/>
      <c r="D22" s="83">
        <v>13020.8</v>
      </c>
      <c r="E22" s="87">
        <f t="shared" si="0"/>
        <v>169.24108744365475</v>
      </c>
      <c r="F22" s="91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</row>
    <row r="23" spans="1:47" s="9" customFormat="1" ht="22.5" x14ac:dyDescent="0.2">
      <c r="A23" s="140" t="s">
        <v>35</v>
      </c>
      <c r="B23" s="59">
        <v>988.15</v>
      </c>
      <c r="C23" s="57"/>
      <c r="D23" s="59">
        <f>+D24+D25</f>
        <v>848</v>
      </c>
      <c r="E23" s="87">
        <f t="shared" si="0"/>
        <v>85.816930627941105</v>
      </c>
      <c r="F23" s="90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</row>
    <row r="24" spans="1:47" s="9" customFormat="1" ht="12" x14ac:dyDescent="0.2">
      <c r="A24" s="141" t="s">
        <v>36</v>
      </c>
      <c r="B24" s="85">
        <v>144.15</v>
      </c>
      <c r="C24" s="84"/>
      <c r="D24" s="84"/>
      <c r="E24" s="87">
        <f t="shared" si="0"/>
        <v>0</v>
      </c>
      <c r="F24" s="9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</row>
    <row r="25" spans="1:47" s="9" customFormat="1" ht="12" x14ac:dyDescent="0.2">
      <c r="A25" s="141" t="s">
        <v>37</v>
      </c>
      <c r="B25" s="85">
        <v>844</v>
      </c>
      <c r="C25" s="84"/>
      <c r="D25" s="85">
        <v>848</v>
      </c>
      <c r="E25" s="87">
        <f t="shared" si="0"/>
        <v>100.47393364928909</v>
      </c>
      <c r="F25" s="91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</row>
    <row r="26" spans="1:47" s="9" customFormat="1" ht="22.5" x14ac:dyDescent="0.2">
      <c r="A26" s="139" t="s">
        <v>38</v>
      </c>
      <c r="B26" s="87">
        <v>85454.68</v>
      </c>
      <c r="C26" s="87">
        <v>214541.65</v>
      </c>
      <c r="D26" s="87">
        <f>+D27</f>
        <v>112713.32</v>
      </c>
      <c r="E26" s="87">
        <f t="shared" si="0"/>
        <v>131.89835828769122</v>
      </c>
      <c r="F26" s="89">
        <f>+D26/C26*100</f>
        <v>52.53680112929122</v>
      </c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</row>
    <row r="27" spans="1:47" s="9" customFormat="1" ht="22.5" x14ac:dyDescent="0.2">
      <c r="A27" s="140" t="s">
        <v>39</v>
      </c>
      <c r="B27" s="58">
        <v>85454.68</v>
      </c>
      <c r="C27" s="57"/>
      <c r="D27" s="58">
        <f>+D28</f>
        <v>112713.32</v>
      </c>
      <c r="E27" s="87">
        <f t="shared" si="0"/>
        <v>131.89835828769122</v>
      </c>
      <c r="F27" s="90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</row>
    <row r="28" spans="1:47" s="9" customFormat="1" ht="22.5" x14ac:dyDescent="0.2">
      <c r="A28" s="141" t="s">
        <v>40</v>
      </c>
      <c r="B28" s="83">
        <v>85454.68</v>
      </c>
      <c r="C28" s="84"/>
      <c r="D28" s="83">
        <v>112713.32</v>
      </c>
      <c r="E28" s="87">
        <f t="shared" si="0"/>
        <v>131.89835828769122</v>
      </c>
      <c r="F28" s="91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</row>
    <row r="29" spans="1:47" s="53" customFormat="1" ht="12.75" x14ac:dyDescent="0.2">
      <c r="A29" s="134" t="s">
        <v>41</v>
      </c>
      <c r="B29" s="61">
        <v>1538789.41</v>
      </c>
      <c r="C29" s="61">
        <v>3567358.72</v>
      </c>
      <c r="D29" s="61">
        <f>+D10</f>
        <v>1740289.9800000002</v>
      </c>
      <c r="E29" s="61">
        <f>+D29/B29*100</f>
        <v>113.0947463434909</v>
      </c>
      <c r="F29" s="92">
        <f>+D29/C29*100</f>
        <v>48.783711328027032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</row>
    <row r="30" spans="1:47" s="53" customFormat="1" ht="12.75" x14ac:dyDescent="0.2">
      <c r="A30" s="74"/>
      <c r="B30" s="75"/>
      <c r="C30" s="75"/>
      <c r="D30" s="75"/>
      <c r="E30" s="76"/>
      <c r="F30" s="77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</row>
    <row r="31" spans="1:47" s="53" customFormat="1" ht="12.75" x14ac:dyDescent="0.2">
      <c r="A31" s="70"/>
      <c r="B31" s="71"/>
      <c r="C31" s="71"/>
      <c r="D31" s="71"/>
      <c r="E31" s="72"/>
      <c r="F31" s="73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</row>
    <row r="32" spans="1:47" s="53" customFormat="1" ht="12.75" x14ac:dyDescent="0.2">
      <c r="A32" s="70"/>
      <c r="B32" s="71"/>
      <c r="C32" s="71"/>
      <c r="D32" s="71"/>
      <c r="E32" s="72"/>
      <c r="F32" s="73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</row>
    <row r="33" spans="1:47" s="53" customFormat="1" ht="15.75" x14ac:dyDescent="0.15">
      <c r="A33" s="195" t="s">
        <v>149</v>
      </c>
      <c r="B33" s="196"/>
      <c r="C33" s="196"/>
      <c r="D33" s="196"/>
      <c r="E33" s="196"/>
      <c r="F33" s="196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</row>
    <row r="34" spans="1:47" s="53" customFormat="1" ht="12.75" x14ac:dyDescent="0.2">
      <c r="A34" s="70"/>
      <c r="B34" s="71"/>
      <c r="C34" s="71"/>
      <c r="D34" s="71"/>
      <c r="E34" s="72"/>
      <c r="F34" s="73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</row>
    <row r="35" spans="1:47" s="53" customFormat="1" ht="40.5" customHeight="1" x14ac:dyDescent="0.15">
      <c r="A35" s="185" t="s">
        <v>0</v>
      </c>
      <c r="B35" s="183" t="s">
        <v>17</v>
      </c>
      <c r="C35" s="78" t="s">
        <v>19</v>
      </c>
      <c r="D35" s="78" t="s">
        <v>18</v>
      </c>
      <c r="E35" s="78" t="s">
        <v>3</v>
      </c>
      <c r="F35" s="78" t="s">
        <v>4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</row>
    <row r="36" spans="1:47" s="53" customFormat="1" ht="12.75" customHeight="1" x14ac:dyDescent="0.2">
      <c r="A36" s="184" t="s">
        <v>1</v>
      </c>
      <c r="B36" s="51"/>
      <c r="C36" s="51"/>
      <c r="D36" s="51"/>
      <c r="E36" s="51"/>
      <c r="F36" s="52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</row>
    <row r="37" spans="1:47" s="9" customFormat="1" ht="12.75" x14ac:dyDescent="0.2">
      <c r="A37" s="124" t="s">
        <v>42</v>
      </c>
      <c r="B37" s="55">
        <v>1555150.45</v>
      </c>
      <c r="C37" s="55">
        <v>3555725.39</v>
      </c>
      <c r="D37" s="55">
        <f>+D38+D46+D77+D84+D85</f>
        <v>2013604.76</v>
      </c>
      <c r="E37" s="55">
        <f>+D37/B37*100</f>
        <v>129.47974004701604</v>
      </c>
      <c r="F37" s="68">
        <f>+D37/C37*100</f>
        <v>56.629928893355853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</row>
    <row r="38" spans="1:47" s="9" customFormat="1" ht="12.75" x14ac:dyDescent="0.2">
      <c r="A38" s="142" t="s">
        <v>43</v>
      </c>
      <c r="B38" s="62">
        <v>1435380.91</v>
      </c>
      <c r="C38" s="62">
        <v>3298785.08</v>
      </c>
      <c r="D38" s="62">
        <f>+D39+D42+D44</f>
        <v>1872279.6500000001</v>
      </c>
      <c r="E38" s="62">
        <f>+D38/B38*100</f>
        <v>130.4378257336584</v>
      </c>
      <c r="F38" s="65">
        <f>+D38/C38*100</f>
        <v>56.756642357555464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</row>
    <row r="39" spans="1:47" s="9" customFormat="1" ht="12.75" x14ac:dyDescent="0.2">
      <c r="A39" s="142" t="s">
        <v>44</v>
      </c>
      <c r="B39" s="62">
        <v>1190976.6499999999</v>
      </c>
      <c r="C39" s="64"/>
      <c r="D39" s="62">
        <f>SUM(D40:D41)</f>
        <v>1563026.04</v>
      </c>
      <c r="E39" s="62">
        <f t="shared" ref="E39:E92" si="1">+D39/B39*100</f>
        <v>131.23901631488746</v>
      </c>
      <c r="F39" s="60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</row>
    <row r="40" spans="1:47" s="9" customFormat="1" ht="12.75" x14ac:dyDescent="0.2">
      <c r="A40" s="143" t="s">
        <v>45</v>
      </c>
      <c r="B40" s="93">
        <v>1159489.23</v>
      </c>
      <c r="C40" s="94"/>
      <c r="D40" s="93">
        <v>1516099.97</v>
      </c>
      <c r="E40" s="93">
        <f t="shared" si="1"/>
        <v>130.75584755539299</v>
      </c>
      <c r="F40" s="86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</row>
    <row r="41" spans="1:47" s="9" customFormat="1" ht="12.75" x14ac:dyDescent="0.2">
      <c r="A41" s="143" t="s">
        <v>46</v>
      </c>
      <c r="B41" s="93">
        <v>31487.42</v>
      </c>
      <c r="C41" s="94"/>
      <c r="D41" s="93">
        <v>46926.07</v>
      </c>
      <c r="E41" s="93">
        <f t="shared" si="1"/>
        <v>149.03116863814185</v>
      </c>
      <c r="F41" s="86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</row>
    <row r="42" spans="1:47" s="9" customFormat="1" ht="12.75" x14ac:dyDescent="0.2">
      <c r="A42" s="142" t="s">
        <v>47</v>
      </c>
      <c r="B42" s="62">
        <v>47776.71</v>
      </c>
      <c r="C42" s="64"/>
      <c r="D42" s="62">
        <f>+D43</f>
        <v>51159.79</v>
      </c>
      <c r="E42" s="62">
        <f t="shared" si="1"/>
        <v>107.08102336891763</v>
      </c>
      <c r="F42" s="60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1:47" s="9" customFormat="1" ht="12.75" x14ac:dyDescent="0.2">
      <c r="A43" s="144" t="s">
        <v>48</v>
      </c>
      <c r="B43" s="106">
        <v>47776.71</v>
      </c>
      <c r="C43" s="104"/>
      <c r="D43" s="106">
        <v>51159.79</v>
      </c>
      <c r="E43" s="106">
        <f t="shared" si="1"/>
        <v>107.08102336891763</v>
      </c>
      <c r="F43" s="122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</row>
    <row r="44" spans="1:47" s="9" customFormat="1" ht="12.75" x14ac:dyDescent="0.2">
      <c r="A44" s="145" t="s">
        <v>49</v>
      </c>
      <c r="B44" s="120">
        <v>196627.55</v>
      </c>
      <c r="C44" s="121"/>
      <c r="D44" s="120">
        <f>+D45</f>
        <v>258093.82</v>
      </c>
      <c r="E44" s="120">
        <f t="shared" si="1"/>
        <v>131.26025320459925</v>
      </c>
      <c r="F44" s="86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</row>
    <row r="45" spans="1:47" s="9" customFormat="1" ht="12.75" x14ac:dyDescent="0.2">
      <c r="A45" s="146" t="s">
        <v>50</v>
      </c>
      <c r="B45" s="106">
        <v>196627.55</v>
      </c>
      <c r="C45" s="104"/>
      <c r="D45" s="106">
        <v>258093.82</v>
      </c>
      <c r="E45" s="106">
        <f t="shared" si="1"/>
        <v>131.26025320459925</v>
      </c>
      <c r="F45" s="60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</row>
    <row r="46" spans="1:47" s="9" customFormat="1" ht="12.75" x14ac:dyDescent="0.2">
      <c r="A46" s="142" t="s">
        <v>51</v>
      </c>
      <c r="B46" s="62">
        <v>116678.01</v>
      </c>
      <c r="C46" s="62">
        <v>253914.23</v>
      </c>
      <c r="D46" s="62">
        <f>+D47+D52+D59+D69+D71</f>
        <v>138731.72</v>
      </c>
      <c r="E46" s="62">
        <f t="shared" si="1"/>
        <v>118.901342249495</v>
      </c>
      <c r="F46" s="65">
        <f>+D46/C46*100</f>
        <v>54.637237148938041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</row>
    <row r="47" spans="1:47" s="9" customFormat="1" ht="12.75" x14ac:dyDescent="0.2">
      <c r="A47" s="142" t="s">
        <v>52</v>
      </c>
      <c r="B47" s="62">
        <v>44419.38</v>
      </c>
      <c r="C47" s="64"/>
      <c r="D47" s="62">
        <f>SUM(D48:D51)</f>
        <v>50651.369999999995</v>
      </c>
      <c r="E47" s="62">
        <f t="shared" si="1"/>
        <v>114.02988965627165</v>
      </c>
      <c r="F47" s="60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</row>
    <row r="48" spans="1:47" s="9" customFormat="1" ht="12.75" x14ac:dyDescent="0.2">
      <c r="A48" s="143" t="s">
        <v>53</v>
      </c>
      <c r="B48" s="93">
        <v>7126.89</v>
      </c>
      <c r="C48" s="94"/>
      <c r="D48" s="93">
        <v>11525.98</v>
      </c>
      <c r="E48" s="93">
        <f t="shared" si="1"/>
        <v>161.7252406028436</v>
      </c>
      <c r="F48" s="86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</row>
    <row r="49" spans="1:47" s="9" customFormat="1" ht="25.5" x14ac:dyDescent="0.2">
      <c r="A49" s="143" t="s">
        <v>54</v>
      </c>
      <c r="B49" s="93">
        <v>36914.39</v>
      </c>
      <c r="C49" s="94"/>
      <c r="D49" s="93">
        <v>38289.33</v>
      </c>
      <c r="E49" s="93">
        <f t="shared" si="1"/>
        <v>103.72467214005164</v>
      </c>
      <c r="F49" s="86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</row>
    <row r="50" spans="1:47" s="9" customFormat="1" ht="12.75" x14ac:dyDescent="0.2">
      <c r="A50" s="143" t="s">
        <v>55</v>
      </c>
      <c r="B50" s="95">
        <v>378.1</v>
      </c>
      <c r="C50" s="94"/>
      <c r="D50" s="95">
        <v>815.06</v>
      </c>
      <c r="E50" s="93">
        <f t="shared" si="1"/>
        <v>215.56731023538745</v>
      </c>
      <c r="F50" s="86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</row>
    <row r="51" spans="1:47" s="9" customFormat="1" ht="12.75" x14ac:dyDescent="0.2">
      <c r="A51" s="143" t="s">
        <v>56</v>
      </c>
      <c r="B51" s="94"/>
      <c r="C51" s="94"/>
      <c r="D51" s="95">
        <v>21</v>
      </c>
      <c r="E51" s="93" t="e">
        <f t="shared" si="1"/>
        <v>#DIV/0!</v>
      </c>
      <c r="F51" s="86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</row>
    <row r="52" spans="1:47" s="9" customFormat="1" ht="12.75" x14ac:dyDescent="0.2">
      <c r="A52" s="142" t="s">
        <v>57</v>
      </c>
      <c r="B52" s="62">
        <v>34391.22</v>
      </c>
      <c r="C52" s="64"/>
      <c r="D52" s="62">
        <f>SUM(D53:D58)</f>
        <v>51701.01</v>
      </c>
      <c r="E52" s="62">
        <f t="shared" si="1"/>
        <v>150.33200334271365</v>
      </c>
      <c r="F52" s="60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</row>
    <row r="53" spans="1:47" s="9" customFormat="1" ht="12.75" x14ac:dyDescent="0.2">
      <c r="A53" s="143" t="s">
        <v>58</v>
      </c>
      <c r="B53" s="93">
        <v>10918.68</v>
      </c>
      <c r="C53" s="94"/>
      <c r="D53" s="93">
        <v>10252.56</v>
      </c>
      <c r="E53" s="93">
        <f t="shared" si="1"/>
        <v>93.899262548220108</v>
      </c>
      <c r="F53" s="86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</row>
    <row r="54" spans="1:47" s="9" customFormat="1" ht="12.75" x14ac:dyDescent="0.2">
      <c r="A54" s="143" t="s">
        <v>59</v>
      </c>
      <c r="B54" s="93">
        <v>10467.51</v>
      </c>
      <c r="C54" s="94"/>
      <c r="D54" s="93">
        <v>9329.74</v>
      </c>
      <c r="E54" s="93">
        <f t="shared" si="1"/>
        <v>89.130461781264117</v>
      </c>
      <c r="F54" s="86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</row>
    <row r="55" spans="1:47" s="9" customFormat="1" ht="12.75" x14ac:dyDescent="0.2">
      <c r="A55" s="143" t="s">
        <v>60</v>
      </c>
      <c r="B55" s="93">
        <v>10462.42</v>
      </c>
      <c r="C55" s="94"/>
      <c r="D55" s="93">
        <v>29220.58</v>
      </c>
      <c r="E55" s="93">
        <f t="shared" si="1"/>
        <v>279.29083328713625</v>
      </c>
      <c r="F55" s="86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</row>
    <row r="56" spans="1:47" s="9" customFormat="1" ht="25.5" x14ac:dyDescent="0.2">
      <c r="A56" s="143" t="s">
        <v>61</v>
      </c>
      <c r="B56" s="93">
        <v>1481.73</v>
      </c>
      <c r="C56" s="94"/>
      <c r="D56" s="93">
        <v>1622.31</v>
      </c>
      <c r="E56" s="93">
        <f t="shared" si="1"/>
        <v>109.48755846206799</v>
      </c>
      <c r="F56" s="86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</row>
    <row r="57" spans="1:47" s="9" customFormat="1" ht="12.75" x14ac:dyDescent="0.2">
      <c r="A57" s="143" t="s">
        <v>62</v>
      </c>
      <c r="B57" s="95">
        <v>569.66</v>
      </c>
      <c r="C57" s="94"/>
      <c r="D57" s="95">
        <v>462.14</v>
      </c>
      <c r="E57" s="93">
        <f t="shared" si="1"/>
        <v>81.125583681494234</v>
      </c>
      <c r="F57" s="86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</row>
    <row r="58" spans="1:47" s="9" customFormat="1" ht="12.75" x14ac:dyDescent="0.2">
      <c r="A58" s="143" t="s">
        <v>63</v>
      </c>
      <c r="B58" s="95">
        <v>491.22</v>
      </c>
      <c r="C58" s="94"/>
      <c r="D58" s="95">
        <v>813.68</v>
      </c>
      <c r="E58" s="93">
        <f t="shared" si="1"/>
        <v>165.64472130613572</v>
      </c>
      <c r="F58" s="86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</row>
    <row r="59" spans="1:47" s="9" customFormat="1" ht="12.75" x14ac:dyDescent="0.2">
      <c r="A59" s="142" t="s">
        <v>64</v>
      </c>
      <c r="B59" s="62">
        <v>33630.81</v>
      </c>
      <c r="C59" s="64"/>
      <c r="D59" s="62">
        <f>SUM(D60:D68)</f>
        <v>30401.309999999998</v>
      </c>
      <c r="E59" s="62">
        <f t="shared" si="1"/>
        <v>90.397198283359813</v>
      </c>
      <c r="F59" s="60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</row>
    <row r="60" spans="1:47" s="9" customFormat="1" ht="12.75" x14ac:dyDescent="0.2">
      <c r="A60" s="143" t="s">
        <v>65</v>
      </c>
      <c r="B60" s="93">
        <v>1992.01</v>
      </c>
      <c r="C60" s="94"/>
      <c r="D60" s="93">
        <v>1945.66</v>
      </c>
      <c r="E60" s="93">
        <f t="shared" si="1"/>
        <v>97.673204451784883</v>
      </c>
      <c r="F60" s="86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</row>
    <row r="61" spans="1:47" s="9" customFormat="1" ht="12.75" x14ac:dyDescent="0.2">
      <c r="A61" s="143" t="s">
        <v>66</v>
      </c>
      <c r="B61" s="93">
        <v>6356.65</v>
      </c>
      <c r="C61" s="94"/>
      <c r="D61" s="93">
        <v>6020.74</v>
      </c>
      <c r="E61" s="93">
        <f t="shared" si="1"/>
        <v>94.715612783462987</v>
      </c>
      <c r="F61" s="86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</row>
    <row r="62" spans="1:47" s="9" customFormat="1" ht="12.75" x14ac:dyDescent="0.2">
      <c r="A62" s="143" t="s">
        <v>67</v>
      </c>
      <c r="B62" s="95">
        <v>740</v>
      </c>
      <c r="C62" s="94"/>
      <c r="D62" s="94"/>
      <c r="E62" s="93">
        <f t="shared" si="1"/>
        <v>0</v>
      </c>
      <c r="F62" s="86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</row>
    <row r="63" spans="1:47" s="9" customFormat="1" ht="12.75" x14ac:dyDescent="0.2">
      <c r="A63" s="143" t="s">
        <v>68</v>
      </c>
      <c r="B63" s="93">
        <v>12016.53</v>
      </c>
      <c r="C63" s="94"/>
      <c r="D63" s="93">
        <v>13563.88</v>
      </c>
      <c r="E63" s="93">
        <f t="shared" si="1"/>
        <v>112.87684547868643</v>
      </c>
      <c r="F63" s="86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</row>
    <row r="64" spans="1:47" s="9" customFormat="1" ht="12.75" x14ac:dyDescent="0.2">
      <c r="A64" s="143" t="s">
        <v>69</v>
      </c>
      <c r="B64" s="95">
        <v>597.13</v>
      </c>
      <c r="C64" s="94"/>
      <c r="D64" s="95">
        <v>621.27</v>
      </c>
      <c r="E64" s="93">
        <f t="shared" si="1"/>
        <v>104.04267077520808</v>
      </c>
      <c r="F64" s="86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</row>
    <row r="65" spans="1:47" s="9" customFormat="1" ht="12.75" x14ac:dyDescent="0.2">
      <c r="A65" s="143" t="s">
        <v>70</v>
      </c>
      <c r="B65" s="93">
        <v>1579.43</v>
      </c>
      <c r="C65" s="94"/>
      <c r="D65" s="93">
        <v>1201</v>
      </c>
      <c r="E65" s="93">
        <f t="shared" si="1"/>
        <v>76.040090412363952</v>
      </c>
      <c r="F65" s="86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</row>
    <row r="66" spans="1:47" s="9" customFormat="1" ht="12.75" x14ac:dyDescent="0.2">
      <c r="A66" s="143" t="s">
        <v>71</v>
      </c>
      <c r="B66" s="93">
        <v>3745.08</v>
      </c>
      <c r="C66" s="94"/>
      <c r="D66" s="93">
        <v>2021.57</v>
      </c>
      <c r="E66" s="93">
        <f t="shared" si="1"/>
        <v>53.979354246104215</v>
      </c>
      <c r="F66" s="86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</row>
    <row r="67" spans="1:47" s="9" customFormat="1" ht="12.75" x14ac:dyDescent="0.2">
      <c r="A67" s="143" t="s">
        <v>72</v>
      </c>
      <c r="B67" s="93">
        <v>2357.48</v>
      </c>
      <c r="C67" s="94"/>
      <c r="D67" s="93">
        <v>2745.58</v>
      </c>
      <c r="E67" s="93">
        <f t="shared" si="1"/>
        <v>116.46249384936458</v>
      </c>
      <c r="F67" s="86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</row>
    <row r="68" spans="1:47" s="9" customFormat="1" ht="12.75" x14ac:dyDescent="0.2">
      <c r="A68" s="143" t="s">
        <v>73</v>
      </c>
      <c r="B68" s="93">
        <v>4246.5</v>
      </c>
      <c r="C68" s="94"/>
      <c r="D68" s="93">
        <v>2281.61</v>
      </c>
      <c r="E68" s="93">
        <f t="shared" si="1"/>
        <v>53.729188743671266</v>
      </c>
      <c r="F68" s="86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</row>
    <row r="69" spans="1:47" s="9" customFormat="1" ht="12.75" x14ac:dyDescent="0.2">
      <c r="A69" s="142" t="s">
        <v>74</v>
      </c>
      <c r="B69" s="63">
        <v>253.02</v>
      </c>
      <c r="C69" s="64"/>
      <c r="D69" s="63">
        <v>269.3</v>
      </c>
      <c r="E69" s="62">
        <f t="shared" si="1"/>
        <v>106.43427397043712</v>
      </c>
      <c r="F69" s="60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</row>
    <row r="70" spans="1:47" s="9" customFormat="1" ht="25.5" x14ac:dyDescent="0.2">
      <c r="A70" s="144" t="s">
        <v>75</v>
      </c>
      <c r="B70" s="63">
        <v>253.02</v>
      </c>
      <c r="C70" s="64"/>
      <c r="D70" s="63">
        <v>269.3</v>
      </c>
      <c r="E70" s="62">
        <f t="shared" si="1"/>
        <v>106.43427397043712</v>
      </c>
      <c r="F70" s="60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</row>
    <row r="71" spans="1:47" s="9" customFormat="1" ht="12.75" x14ac:dyDescent="0.2">
      <c r="A71" s="142" t="s">
        <v>76</v>
      </c>
      <c r="B71" s="62">
        <v>3983.58</v>
      </c>
      <c r="C71" s="64"/>
      <c r="D71" s="62">
        <v>5708.73</v>
      </c>
      <c r="E71" s="62">
        <f t="shared" si="1"/>
        <v>143.30652327805643</v>
      </c>
      <c r="F71" s="60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</row>
    <row r="72" spans="1:47" s="9" customFormat="1" ht="25.5" x14ac:dyDescent="0.2">
      <c r="A72" s="143" t="s">
        <v>77</v>
      </c>
      <c r="B72" s="95">
        <v>242.38</v>
      </c>
      <c r="C72" s="94"/>
      <c r="D72" s="93">
        <v>1156.24</v>
      </c>
      <c r="E72" s="93">
        <f t="shared" si="1"/>
        <v>477.03605908078225</v>
      </c>
      <c r="F72" s="86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</row>
    <row r="73" spans="1:47" s="9" customFormat="1" ht="12.75" x14ac:dyDescent="0.2">
      <c r="A73" s="143" t="s">
        <v>78</v>
      </c>
      <c r="B73" s="94"/>
      <c r="C73" s="94"/>
      <c r="D73" s="95">
        <v>113.93</v>
      </c>
      <c r="E73" s="93" t="e">
        <f t="shared" si="1"/>
        <v>#DIV/0!</v>
      </c>
      <c r="F73" s="86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</row>
    <row r="74" spans="1:47" s="9" customFormat="1" ht="12.75" x14ac:dyDescent="0.2">
      <c r="A74" s="143" t="s">
        <v>79</v>
      </c>
      <c r="B74" s="94"/>
      <c r="C74" s="94"/>
      <c r="D74" s="95">
        <v>40</v>
      </c>
      <c r="E74" s="93" t="e">
        <f t="shared" si="1"/>
        <v>#DIV/0!</v>
      </c>
      <c r="F74" s="86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</row>
    <row r="75" spans="1:47" s="9" customFormat="1" ht="12.75" x14ac:dyDescent="0.2">
      <c r="A75" s="143" t="s">
        <v>80</v>
      </c>
      <c r="B75" s="93">
        <v>3172.28</v>
      </c>
      <c r="C75" s="94"/>
      <c r="D75" s="93">
        <v>3996</v>
      </c>
      <c r="E75" s="93">
        <f t="shared" si="1"/>
        <v>125.96618205202566</v>
      </c>
      <c r="F75" s="86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</row>
    <row r="76" spans="1:47" s="9" customFormat="1" ht="12.75" x14ac:dyDescent="0.2">
      <c r="A76" s="143" t="s">
        <v>81</v>
      </c>
      <c r="B76" s="95">
        <v>568.91999999999996</v>
      </c>
      <c r="C76" s="94"/>
      <c r="D76" s="95">
        <v>402.56</v>
      </c>
      <c r="E76" s="93">
        <f t="shared" si="1"/>
        <v>70.758630387400686</v>
      </c>
      <c r="F76" s="86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</row>
    <row r="77" spans="1:47" s="9" customFormat="1" ht="12.75" x14ac:dyDescent="0.2">
      <c r="A77" s="142" t="s">
        <v>82</v>
      </c>
      <c r="B77" s="62">
        <v>1318.53</v>
      </c>
      <c r="C77" s="63">
        <v>414.17</v>
      </c>
      <c r="D77" s="63">
        <f>+D78+D80</f>
        <v>140.88999999999999</v>
      </c>
      <c r="E77" s="62">
        <f t="shared" si="1"/>
        <v>10.685384481202551</v>
      </c>
      <c r="F77" s="65">
        <f>+D77/C77*100</f>
        <v>34.017432455271987</v>
      </c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</row>
    <row r="78" spans="1:47" s="9" customFormat="1" ht="12.75" x14ac:dyDescent="0.2">
      <c r="A78" s="142" t="s">
        <v>83</v>
      </c>
      <c r="B78" s="63">
        <v>194.85</v>
      </c>
      <c r="C78" s="64"/>
      <c r="D78" s="64"/>
      <c r="E78" s="62">
        <f t="shared" si="1"/>
        <v>0</v>
      </c>
      <c r="F78" s="90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</row>
    <row r="79" spans="1:47" s="9" customFormat="1" ht="38.25" x14ac:dyDescent="0.2">
      <c r="A79" s="143" t="s">
        <v>84</v>
      </c>
      <c r="B79" s="95">
        <v>194.85</v>
      </c>
      <c r="C79" s="94"/>
      <c r="D79" s="94"/>
      <c r="E79" s="93">
        <f t="shared" si="1"/>
        <v>0</v>
      </c>
      <c r="F79" s="91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</row>
    <row r="80" spans="1:47" s="9" customFormat="1" ht="12.75" x14ac:dyDescent="0.2">
      <c r="A80" s="142" t="s">
        <v>85</v>
      </c>
      <c r="B80" s="62">
        <v>1123.68</v>
      </c>
      <c r="C80" s="64"/>
      <c r="D80" s="63">
        <f>+D81+D82+D83</f>
        <v>140.88999999999999</v>
      </c>
      <c r="E80" s="62">
        <f t="shared" si="1"/>
        <v>12.5382671223124</v>
      </c>
      <c r="F80" s="90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</row>
    <row r="81" spans="1:47" s="9" customFormat="1" ht="12.75" x14ac:dyDescent="0.2">
      <c r="A81" s="143" t="s">
        <v>86</v>
      </c>
      <c r="B81" s="95">
        <v>131.54</v>
      </c>
      <c r="C81" s="94"/>
      <c r="D81" s="95">
        <v>128.04</v>
      </c>
      <c r="E81" s="93">
        <f t="shared" si="1"/>
        <v>97.339212406872434</v>
      </c>
      <c r="F81" s="91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</row>
    <row r="82" spans="1:47" s="9" customFormat="1" ht="12.75" x14ac:dyDescent="0.2">
      <c r="A82" s="143" t="s">
        <v>87</v>
      </c>
      <c r="B82" s="95">
        <v>16.309999999999999</v>
      </c>
      <c r="C82" s="94"/>
      <c r="D82" s="95">
        <v>12.85</v>
      </c>
      <c r="E82" s="93">
        <f t="shared" si="1"/>
        <v>78.78602084610668</v>
      </c>
      <c r="F82" s="91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</row>
    <row r="83" spans="1:47" s="9" customFormat="1" ht="12.75" x14ac:dyDescent="0.2">
      <c r="A83" s="143" t="s">
        <v>88</v>
      </c>
      <c r="B83" s="95">
        <v>975.83</v>
      </c>
      <c r="C83" s="94"/>
      <c r="D83" s="94"/>
      <c r="E83" s="93">
        <f t="shared" si="1"/>
        <v>0</v>
      </c>
      <c r="F83" s="91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</row>
    <row r="84" spans="1:47" s="9" customFormat="1" ht="25.5" x14ac:dyDescent="0.2">
      <c r="A84" s="142" t="s">
        <v>89</v>
      </c>
      <c r="B84" s="64"/>
      <c r="C84" s="63">
        <v>247.09</v>
      </c>
      <c r="D84" s="64"/>
      <c r="E84" s="62" t="e">
        <f t="shared" si="1"/>
        <v>#DIV/0!</v>
      </c>
      <c r="F84" s="90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</row>
    <row r="85" spans="1:47" s="9" customFormat="1" ht="25.5" x14ac:dyDescent="0.2">
      <c r="A85" s="142" t="s">
        <v>90</v>
      </c>
      <c r="B85" s="62">
        <v>1773</v>
      </c>
      <c r="C85" s="62">
        <v>2364.8200000000002</v>
      </c>
      <c r="D85" s="62">
        <v>2452.5</v>
      </c>
      <c r="E85" s="62">
        <f t="shared" si="1"/>
        <v>138.32487309644671</v>
      </c>
      <c r="F85" s="65">
        <f>+D85/C85*100</f>
        <v>103.70768176859127</v>
      </c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</row>
    <row r="86" spans="1:47" s="9" customFormat="1" ht="12.75" x14ac:dyDescent="0.2">
      <c r="A86" s="142" t="s">
        <v>91</v>
      </c>
      <c r="B86" s="62">
        <v>1773</v>
      </c>
      <c r="C86" s="64"/>
      <c r="D86" s="62">
        <v>2452.5</v>
      </c>
      <c r="E86" s="62">
        <f t="shared" si="1"/>
        <v>138.32487309644671</v>
      </c>
      <c r="F86" s="90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</row>
    <row r="87" spans="1:47" s="9" customFormat="1" ht="12.75" x14ac:dyDescent="0.2">
      <c r="A87" s="143" t="s">
        <v>92</v>
      </c>
      <c r="B87" s="93">
        <v>1773</v>
      </c>
      <c r="C87" s="94"/>
      <c r="D87" s="93">
        <v>2452.5</v>
      </c>
      <c r="E87" s="93">
        <f t="shared" si="1"/>
        <v>138.32487309644671</v>
      </c>
      <c r="F87" s="91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</row>
    <row r="88" spans="1:47" s="9" customFormat="1" ht="12.75" x14ac:dyDescent="0.2">
      <c r="A88" s="124" t="s">
        <v>93</v>
      </c>
      <c r="B88" s="56">
        <v>905</v>
      </c>
      <c r="C88" s="55">
        <v>14753.33</v>
      </c>
      <c r="D88" s="55">
        <f>+D89</f>
        <v>1708.29</v>
      </c>
      <c r="E88" s="55">
        <f t="shared" si="1"/>
        <v>188.76132596685082</v>
      </c>
      <c r="F88" s="68">
        <f>+D88/C88*100</f>
        <v>11.579013009266383</v>
      </c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</row>
    <row r="89" spans="1:47" s="9" customFormat="1" ht="12.75" x14ac:dyDescent="0.2">
      <c r="A89" s="142" t="s">
        <v>94</v>
      </c>
      <c r="B89" s="63">
        <v>905</v>
      </c>
      <c r="C89" s="62">
        <v>14753.33</v>
      </c>
      <c r="D89" s="62">
        <f>+D90</f>
        <v>1708.29</v>
      </c>
      <c r="E89" s="62">
        <f t="shared" si="1"/>
        <v>188.76132596685082</v>
      </c>
      <c r="F89" s="65">
        <f>+D89/C89*100</f>
        <v>11.579013009266383</v>
      </c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</row>
    <row r="90" spans="1:47" s="9" customFormat="1" ht="12.75" x14ac:dyDescent="0.2">
      <c r="A90" s="142" t="s">
        <v>95</v>
      </c>
      <c r="B90" s="63">
        <v>905</v>
      </c>
      <c r="C90" s="64"/>
      <c r="D90" s="62">
        <f>+D91+D92</f>
        <v>1708.29</v>
      </c>
      <c r="E90" s="62">
        <f t="shared" si="1"/>
        <v>188.76132596685082</v>
      </c>
      <c r="F90" s="60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</row>
    <row r="91" spans="1:47" s="9" customFormat="1" ht="12.75" x14ac:dyDescent="0.2">
      <c r="A91" s="143" t="s">
        <v>96</v>
      </c>
      <c r="B91" s="95">
        <v>250</v>
      </c>
      <c r="C91" s="94"/>
      <c r="D91" s="93">
        <v>1605</v>
      </c>
      <c r="E91" s="93">
        <f t="shared" si="1"/>
        <v>642</v>
      </c>
      <c r="F91" s="86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</row>
    <row r="92" spans="1:47" s="9" customFormat="1" ht="12.75" x14ac:dyDescent="0.2">
      <c r="A92" s="143" t="s">
        <v>97</v>
      </c>
      <c r="B92" s="95">
        <v>655</v>
      </c>
      <c r="C92" s="94"/>
      <c r="D92" s="95">
        <v>103.29</v>
      </c>
      <c r="E92" s="93">
        <f t="shared" si="1"/>
        <v>15.769465648854963</v>
      </c>
      <c r="F92" s="86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</row>
    <row r="93" spans="1:47" s="53" customFormat="1" ht="12.75" x14ac:dyDescent="0.2">
      <c r="A93" s="134" t="s">
        <v>98</v>
      </c>
      <c r="B93" s="61">
        <v>1556055.45</v>
      </c>
      <c r="C93" s="61">
        <v>3570478.72</v>
      </c>
      <c r="D93" s="61">
        <f>+D37+D88</f>
        <v>2015313.05</v>
      </c>
      <c r="E93" s="61">
        <f>+D93/B93*100</f>
        <v>129.51421814691759</v>
      </c>
      <c r="F93" s="92">
        <f>+D93/C93*100</f>
        <v>56.443777096646578</v>
      </c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</row>
  </sheetData>
  <mergeCells count="4">
    <mergeCell ref="A2:F2"/>
    <mergeCell ref="A3:F3"/>
    <mergeCell ref="A5:F5"/>
    <mergeCell ref="A33:F33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1" manualBreakCount="1">
    <brk id="3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46"/>
  <sheetViews>
    <sheetView topLeftCell="A22" zoomScaleNormal="100" workbookViewId="0">
      <selection activeCell="A29" sqref="A29"/>
    </sheetView>
  </sheetViews>
  <sheetFormatPr defaultColWidth="9.140625" defaultRowHeight="11.25" x14ac:dyDescent="0.15"/>
  <cols>
    <col min="1" max="1" width="46" style="1" customWidth="1"/>
    <col min="2" max="2" width="22.5703125" style="1" customWidth="1"/>
    <col min="3" max="3" width="20.140625" style="1" customWidth="1"/>
    <col min="4" max="4" width="21.140625" style="1" customWidth="1"/>
    <col min="5" max="5" width="12" style="1" customWidth="1"/>
    <col min="6" max="6" width="12.140625" style="1" customWidth="1"/>
    <col min="7" max="7" width="0.28515625" style="18" customWidth="1"/>
    <col min="8" max="9" width="9.140625" style="18" hidden="1" customWidth="1"/>
    <col min="10" max="58" width="9.140625" style="18"/>
    <col min="59" max="16384" width="9.140625" style="1"/>
  </cols>
  <sheetData>
    <row r="2" spans="1:58" ht="15.75" x14ac:dyDescent="0.15">
      <c r="A2" s="195" t="s">
        <v>146</v>
      </c>
      <c r="B2" s="195"/>
      <c r="C2" s="195"/>
      <c r="D2" s="195"/>
      <c r="E2" s="195"/>
      <c r="F2" s="195"/>
      <c r="G2" s="195"/>
      <c r="H2" s="195"/>
      <c r="I2" s="195"/>
    </row>
    <row r="3" spans="1:58" ht="15.75" x14ac:dyDescent="0.15">
      <c r="A3" s="195" t="s">
        <v>147</v>
      </c>
      <c r="B3" s="195"/>
      <c r="C3" s="195"/>
      <c r="D3" s="195"/>
      <c r="E3" s="195"/>
      <c r="F3" s="195"/>
      <c r="G3" s="195"/>
      <c r="H3" s="195"/>
      <c r="I3" s="195"/>
    </row>
    <row r="5" spans="1:58" ht="39.75" customHeight="1" x14ac:dyDescent="0.15">
      <c r="A5" s="195" t="s">
        <v>150</v>
      </c>
      <c r="B5" s="195"/>
      <c r="C5" s="195"/>
      <c r="D5" s="195"/>
      <c r="E5" s="195"/>
      <c r="F5" s="195"/>
      <c r="G5" s="195"/>
      <c r="H5" s="195"/>
      <c r="I5" s="195"/>
    </row>
    <row r="7" spans="1:58" s="2" customFormat="1" ht="45" customHeight="1" x14ac:dyDescent="0.15">
      <c r="A7" s="185" t="s">
        <v>0</v>
      </c>
      <c r="B7" s="183" t="s">
        <v>17</v>
      </c>
      <c r="C7" s="78" t="s">
        <v>19</v>
      </c>
      <c r="D7" s="78" t="s">
        <v>184</v>
      </c>
      <c r="E7" s="78" t="s">
        <v>3</v>
      </c>
      <c r="F7" s="78" t="s">
        <v>4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</row>
    <row r="8" spans="1:58" s="53" customFormat="1" ht="12.75" x14ac:dyDescent="0.2">
      <c r="A8" s="184" t="s">
        <v>1</v>
      </c>
      <c r="B8" s="51"/>
      <c r="C8" s="51"/>
      <c r="D8" s="51"/>
      <c r="E8" s="51"/>
      <c r="F8" s="52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</row>
    <row r="9" spans="1:58" s="9" customFormat="1" ht="12.75" x14ac:dyDescent="0.2">
      <c r="A9" s="135" t="s">
        <v>99</v>
      </c>
      <c r="B9" s="62">
        <v>3391.11</v>
      </c>
      <c r="C9" s="62">
        <v>3985.92</v>
      </c>
      <c r="D9" s="62">
        <f>+D10</f>
        <v>2311.84</v>
      </c>
      <c r="E9" s="62">
        <f>+D9/B9*100</f>
        <v>68.17354789434728</v>
      </c>
      <c r="F9" s="65">
        <f>+D9/C9*100</f>
        <v>58.000160565189475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</row>
    <row r="10" spans="1:58" s="9" customFormat="1" ht="12.75" x14ac:dyDescent="0.2">
      <c r="A10" s="137" t="s">
        <v>100</v>
      </c>
      <c r="B10" s="93">
        <v>3391.11</v>
      </c>
      <c r="C10" s="93">
        <v>3985.92</v>
      </c>
      <c r="D10" s="93">
        <v>2311.84</v>
      </c>
      <c r="E10" s="93">
        <f t="shared" ref="E10:E21" si="0">+D10/B10*100</f>
        <v>68.17354789434728</v>
      </c>
      <c r="F10" s="96">
        <f t="shared" ref="F10:F21" si="1">+D10/C10*100</f>
        <v>58.000160565189475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</row>
    <row r="11" spans="1:58" s="9" customFormat="1" ht="12.75" x14ac:dyDescent="0.2">
      <c r="A11" s="135" t="s">
        <v>101</v>
      </c>
      <c r="B11" s="62">
        <v>7695.05</v>
      </c>
      <c r="C11" s="62">
        <v>17572.36</v>
      </c>
      <c r="D11" s="62">
        <f>+D12</f>
        <v>13024.14</v>
      </c>
      <c r="E11" s="62">
        <f t="shared" si="0"/>
        <v>169.25348113397573</v>
      </c>
      <c r="F11" s="65">
        <f t="shared" si="1"/>
        <v>74.117193137404414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</row>
    <row r="12" spans="1:58" s="9" customFormat="1" ht="12.75" x14ac:dyDescent="0.2">
      <c r="A12" s="137" t="s">
        <v>102</v>
      </c>
      <c r="B12" s="93">
        <v>7695.05</v>
      </c>
      <c r="C12" s="93">
        <v>17572.36</v>
      </c>
      <c r="D12" s="93">
        <v>13024.14</v>
      </c>
      <c r="E12" s="93">
        <f t="shared" si="0"/>
        <v>169.25348113397573</v>
      </c>
      <c r="F12" s="96">
        <f t="shared" si="1"/>
        <v>74.117193137404414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</row>
    <row r="13" spans="1:58" s="9" customFormat="1" ht="12.75" x14ac:dyDescent="0.2">
      <c r="A13" s="135" t="s">
        <v>103</v>
      </c>
      <c r="B13" s="62">
        <v>88325.38</v>
      </c>
      <c r="C13" s="62">
        <v>238900</v>
      </c>
      <c r="D13" s="62">
        <f>+D14+D15</f>
        <v>107331.55</v>
      </c>
      <c r="E13" s="62">
        <f t="shared" si="0"/>
        <v>121.51835633200785</v>
      </c>
      <c r="F13" s="65">
        <f t="shared" si="1"/>
        <v>44.927396400167439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</row>
    <row r="14" spans="1:58" s="9" customFormat="1" ht="25.5" x14ac:dyDescent="0.2">
      <c r="A14" s="137" t="s">
        <v>104</v>
      </c>
      <c r="B14" s="93">
        <v>7067.56</v>
      </c>
      <c r="C14" s="93">
        <v>39800</v>
      </c>
      <c r="D14" s="93">
        <v>1940</v>
      </c>
      <c r="E14" s="93">
        <f t="shared" si="0"/>
        <v>27.449360175223131</v>
      </c>
      <c r="F14" s="96">
        <f t="shared" si="1"/>
        <v>4.874371859296482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</row>
    <row r="15" spans="1:58" s="9" customFormat="1" ht="12.75" x14ac:dyDescent="0.2">
      <c r="A15" s="137" t="s">
        <v>105</v>
      </c>
      <c r="B15" s="93">
        <v>81257.820000000007</v>
      </c>
      <c r="C15" s="93">
        <v>199100</v>
      </c>
      <c r="D15" s="93">
        <v>105391.55</v>
      </c>
      <c r="E15" s="93">
        <f t="shared" si="0"/>
        <v>129.70019377827268</v>
      </c>
      <c r="F15" s="96">
        <f t="shared" si="1"/>
        <v>52.933977900552485</v>
      </c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</row>
    <row r="16" spans="1:58" s="9" customFormat="1" ht="12.75" x14ac:dyDescent="0.2">
      <c r="A16" s="135" t="s">
        <v>106</v>
      </c>
      <c r="B16" s="62">
        <v>1438389.72</v>
      </c>
      <c r="C16" s="62">
        <v>3305712.29</v>
      </c>
      <c r="D16" s="62">
        <f>+D17+D18+D19</f>
        <v>1616774.4500000002</v>
      </c>
      <c r="E16" s="62">
        <f t="shared" si="0"/>
        <v>112.40169666952293</v>
      </c>
      <c r="F16" s="65">
        <f t="shared" si="1"/>
        <v>48.908504678124913</v>
      </c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</row>
    <row r="17" spans="1:58" s="9" customFormat="1" ht="12.75" x14ac:dyDescent="0.2">
      <c r="A17" s="137" t="s">
        <v>107</v>
      </c>
      <c r="B17" s="95">
        <v>419.64</v>
      </c>
      <c r="C17" s="93">
        <v>11455.73</v>
      </c>
      <c r="D17" s="93">
        <v>1139.33</v>
      </c>
      <c r="E17" s="93">
        <f t="shared" si="0"/>
        <v>271.50176341626155</v>
      </c>
      <c r="F17" s="96">
        <f t="shared" si="1"/>
        <v>9.9455032547031053</v>
      </c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</row>
    <row r="18" spans="1:58" s="9" customFormat="1" ht="12.75" x14ac:dyDescent="0.2">
      <c r="A18" s="137" t="s">
        <v>108</v>
      </c>
      <c r="B18" s="93">
        <v>1437583.97</v>
      </c>
      <c r="C18" s="93">
        <v>3294256.56</v>
      </c>
      <c r="D18" s="93">
        <v>1611764.52</v>
      </c>
      <c r="E18" s="93">
        <f t="shared" si="0"/>
        <v>112.11620007142957</v>
      </c>
      <c r="F18" s="96">
        <f t="shared" si="1"/>
        <v>48.926502555101536</v>
      </c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</row>
    <row r="19" spans="1:58" s="9" customFormat="1" ht="12.75" x14ac:dyDescent="0.2">
      <c r="A19" s="137" t="s">
        <v>109</v>
      </c>
      <c r="B19" s="95">
        <v>386.11</v>
      </c>
      <c r="C19" s="94"/>
      <c r="D19" s="93">
        <v>3870.6</v>
      </c>
      <c r="E19" s="93">
        <f t="shared" si="0"/>
        <v>1002.4604387350754</v>
      </c>
      <c r="F19" s="96" t="e">
        <f t="shared" si="1"/>
        <v>#DIV/0!</v>
      </c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</row>
    <row r="20" spans="1:58" s="9" customFormat="1" ht="12.75" x14ac:dyDescent="0.2">
      <c r="A20" s="135" t="s">
        <v>110</v>
      </c>
      <c r="B20" s="63">
        <v>988.15</v>
      </c>
      <c r="C20" s="62">
        <v>1188.1500000000001</v>
      </c>
      <c r="D20" s="63">
        <f>+D21</f>
        <v>848</v>
      </c>
      <c r="E20" s="62">
        <f t="shared" si="0"/>
        <v>85.816930627941105</v>
      </c>
      <c r="F20" s="65">
        <f t="shared" si="1"/>
        <v>71.371459832512727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</row>
    <row r="21" spans="1:58" s="9" customFormat="1" ht="12.75" x14ac:dyDescent="0.2">
      <c r="A21" s="137" t="s">
        <v>111</v>
      </c>
      <c r="B21" s="95">
        <v>988.15</v>
      </c>
      <c r="C21" s="93">
        <v>1188.1500000000001</v>
      </c>
      <c r="D21" s="95">
        <v>848</v>
      </c>
      <c r="E21" s="93">
        <f t="shared" si="0"/>
        <v>85.816930627941105</v>
      </c>
      <c r="F21" s="96">
        <f t="shared" si="1"/>
        <v>71.371459832512727</v>
      </c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</row>
    <row r="22" spans="1:58" s="53" customFormat="1" ht="12.75" x14ac:dyDescent="0.2">
      <c r="A22" s="134" t="s">
        <v>41</v>
      </c>
      <c r="B22" s="61">
        <v>1538789.41</v>
      </c>
      <c r="C22" s="61">
        <v>3567358.72</v>
      </c>
      <c r="D22" s="61">
        <f>+D9+D11+D13+D16+D20</f>
        <v>1740289.9800000002</v>
      </c>
      <c r="E22" s="61">
        <f>+D22/B22*100</f>
        <v>113.0947463434909</v>
      </c>
      <c r="F22" s="92">
        <f>+D22/C22*100</f>
        <v>48.783711328027032</v>
      </c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</row>
    <row r="23" spans="1:58" s="53" customFormat="1" ht="12.75" x14ac:dyDescent="0.2">
      <c r="A23" s="70"/>
      <c r="B23" s="71"/>
      <c r="C23" s="71"/>
      <c r="D23" s="71"/>
      <c r="E23" s="72"/>
      <c r="F23" s="73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</row>
    <row r="24" spans="1:58" s="53" customFormat="1" ht="12.75" x14ac:dyDescent="0.2">
      <c r="A24" s="70"/>
      <c r="B24" s="71"/>
      <c r="C24" s="71"/>
      <c r="D24" s="71"/>
      <c r="E24" s="72"/>
      <c r="F24" s="73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</row>
    <row r="25" spans="1:58" s="53" customFormat="1" ht="12.75" x14ac:dyDescent="0.2">
      <c r="A25" s="70"/>
      <c r="B25" s="71"/>
      <c r="C25" s="71"/>
      <c r="D25" s="71"/>
      <c r="E25" s="72"/>
      <c r="F25" s="73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</row>
    <row r="26" spans="1:58" s="53" customFormat="1" ht="15.75" x14ac:dyDescent="0.15">
      <c r="A26" s="195" t="s">
        <v>151</v>
      </c>
      <c r="B26" s="195"/>
      <c r="C26" s="195"/>
      <c r="D26" s="195"/>
      <c r="E26" s="195"/>
      <c r="F26" s="195"/>
      <c r="G26" s="195"/>
      <c r="H26" s="195"/>
      <c r="I26" s="195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</row>
    <row r="27" spans="1:58" s="53" customFormat="1" ht="12.75" x14ac:dyDescent="0.2">
      <c r="A27" s="70"/>
      <c r="B27" s="71"/>
      <c r="C27" s="71"/>
      <c r="D27" s="71"/>
      <c r="E27" s="72"/>
      <c r="F27" s="73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</row>
    <row r="28" spans="1:58" s="53" customFormat="1" ht="12.75" x14ac:dyDescent="0.2">
      <c r="A28" s="70"/>
      <c r="B28" s="71"/>
      <c r="C28" s="71"/>
      <c r="D28" s="71"/>
      <c r="E28" s="72"/>
      <c r="F28" s="73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</row>
    <row r="29" spans="1:58" s="53" customFormat="1" ht="43.5" customHeight="1" x14ac:dyDescent="0.15">
      <c r="A29" s="185" t="s">
        <v>0</v>
      </c>
      <c r="B29" s="183" t="s">
        <v>17</v>
      </c>
      <c r="C29" s="78" t="s">
        <v>19</v>
      </c>
      <c r="D29" s="78" t="s">
        <v>184</v>
      </c>
      <c r="E29" s="78" t="s">
        <v>3</v>
      </c>
      <c r="F29" s="78" t="s">
        <v>4</v>
      </c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</row>
    <row r="30" spans="1:58" s="53" customFormat="1" ht="12.75" x14ac:dyDescent="0.2">
      <c r="A30" s="184" t="s">
        <v>1</v>
      </c>
      <c r="B30" s="51"/>
      <c r="C30" s="51"/>
      <c r="D30" s="51"/>
      <c r="E30" s="51"/>
      <c r="F30" s="52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</row>
    <row r="31" spans="1:58" s="9" customFormat="1" ht="12.75" x14ac:dyDescent="0.2">
      <c r="A31" s="138" t="s">
        <v>99</v>
      </c>
      <c r="B31" s="79">
        <v>4248.09</v>
      </c>
      <c r="C31" s="79">
        <v>3985.92</v>
      </c>
      <c r="D31" s="79">
        <f>+D32</f>
        <v>5190.08</v>
      </c>
      <c r="E31" s="79">
        <f>+D31/B31*100</f>
        <v>122.17443604066769</v>
      </c>
      <c r="F31" s="97">
        <f>+D31/C31*100</f>
        <v>130.21034039820168</v>
      </c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</row>
    <row r="32" spans="1:58" s="9" customFormat="1" ht="12.75" x14ac:dyDescent="0.2">
      <c r="A32" s="137" t="s">
        <v>100</v>
      </c>
      <c r="B32" s="93">
        <v>4248.09</v>
      </c>
      <c r="C32" s="93">
        <v>3985.92</v>
      </c>
      <c r="D32" s="93">
        <v>5190.08</v>
      </c>
      <c r="E32" s="93">
        <f>+D32/B32*100</f>
        <v>122.17443604066769</v>
      </c>
      <c r="F32" s="96">
        <f>+D32/C32*100</f>
        <v>130.21034039820168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</row>
    <row r="33" spans="1:58" s="9" customFormat="1" ht="12.75" x14ac:dyDescent="0.2">
      <c r="A33" s="135" t="s">
        <v>101</v>
      </c>
      <c r="B33" s="62">
        <v>7886.91</v>
      </c>
      <c r="C33" s="62">
        <v>17772.36</v>
      </c>
      <c r="D33" s="62">
        <f>+D34+D35</f>
        <v>8784.31</v>
      </c>
      <c r="E33" s="79">
        <f t="shared" ref="E33:E45" si="2">+D33/B33*100</f>
        <v>111.37834716004113</v>
      </c>
      <c r="F33" s="97">
        <f t="shared" ref="F33:F45" si="3">+D33/C33*100</f>
        <v>49.426806569301988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</row>
    <row r="34" spans="1:58" s="9" customFormat="1" ht="12.75" x14ac:dyDescent="0.2">
      <c r="A34" s="137" t="s">
        <v>102</v>
      </c>
      <c r="B34" s="93">
        <v>6932.72</v>
      </c>
      <c r="C34" s="93">
        <v>17572.36</v>
      </c>
      <c r="D34" s="93">
        <v>7924.95</v>
      </c>
      <c r="E34" s="93">
        <f t="shared" si="2"/>
        <v>114.31227570131203</v>
      </c>
      <c r="F34" s="96">
        <f t="shared" si="3"/>
        <v>45.09895085236132</v>
      </c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</row>
    <row r="35" spans="1:58" s="9" customFormat="1" ht="25.5" x14ac:dyDescent="0.2">
      <c r="A35" s="137" t="s">
        <v>112</v>
      </c>
      <c r="B35" s="95">
        <v>954.19</v>
      </c>
      <c r="C35" s="95">
        <v>200</v>
      </c>
      <c r="D35" s="95">
        <v>859.36</v>
      </c>
      <c r="E35" s="79">
        <f t="shared" si="2"/>
        <v>90.061727748142388</v>
      </c>
      <c r="F35" s="97">
        <f t="shared" si="3"/>
        <v>429.68</v>
      </c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</row>
    <row r="36" spans="1:58" s="9" customFormat="1" ht="12.75" x14ac:dyDescent="0.2">
      <c r="A36" s="135" t="s">
        <v>103</v>
      </c>
      <c r="B36" s="62">
        <v>105064.94</v>
      </c>
      <c r="C36" s="62">
        <v>241600</v>
      </c>
      <c r="D36" s="62">
        <f>+D37+D38+D39</f>
        <v>121251.97999999998</v>
      </c>
      <c r="E36" s="93">
        <f t="shared" si="2"/>
        <v>115.40669989437006</v>
      </c>
      <c r="F36" s="96">
        <f t="shared" si="3"/>
        <v>50.187077814569527</v>
      </c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</row>
    <row r="37" spans="1:58" s="9" customFormat="1" ht="25.5" x14ac:dyDescent="0.2">
      <c r="A37" s="137" t="s">
        <v>104</v>
      </c>
      <c r="B37" s="93">
        <v>12235.33</v>
      </c>
      <c r="C37" s="93">
        <v>39800</v>
      </c>
      <c r="D37" s="93">
        <v>2247.54</v>
      </c>
      <c r="E37" s="79">
        <f t="shared" si="2"/>
        <v>18.36926343629473</v>
      </c>
      <c r="F37" s="97">
        <f t="shared" si="3"/>
        <v>5.6470854271356785</v>
      </c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</row>
    <row r="38" spans="1:58" s="9" customFormat="1" ht="12.75" x14ac:dyDescent="0.2">
      <c r="A38" s="137" t="s">
        <v>105</v>
      </c>
      <c r="B38" s="93">
        <v>92244.25</v>
      </c>
      <c r="C38" s="93">
        <v>199100</v>
      </c>
      <c r="D38" s="93">
        <v>117121.43</v>
      </c>
      <c r="E38" s="93">
        <f t="shared" si="2"/>
        <v>126.96881377430029</v>
      </c>
      <c r="F38" s="96">
        <f t="shared" si="3"/>
        <v>58.825429432446008</v>
      </c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</row>
    <row r="39" spans="1:58" s="9" customFormat="1" ht="12.75" x14ac:dyDescent="0.2">
      <c r="A39" s="137" t="s">
        <v>113</v>
      </c>
      <c r="B39" s="95">
        <v>585.36</v>
      </c>
      <c r="C39" s="93">
        <v>2700</v>
      </c>
      <c r="D39" s="93">
        <v>1883.01</v>
      </c>
      <c r="E39" s="79">
        <f t="shared" si="2"/>
        <v>321.68409184091843</v>
      </c>
      <c r="F39" s="97">
        <f t="shared" si="3"/>
        <v>69.74111111111111</v>
      </c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</row>
    <row r="40" spans="1:58" s="9" customFormat="1" ht="12.75" x14ac:dyDescent="0.2">
      <c r="A40" s="135" t="s">
        <v>106</v>
      </c>
      <c r="B40" s="62">
        <v>1438711.36</v>
      </c>
      <c r="C40" s="62">
        <v>3305932.29</v>
      </c>
      <c r="D40" s="62">
        <f>+D41+D42+D43</f>
        <v>1879058.6800000002</v>
      </c>
      <c r="E40" s="93">
        <f t="shared" si="2"/>
        <v>130.60706492232049</v>
      </c>
      <c r="F40" s="96">
        <f t="shared" si="3"/>
        <v>56.838994727263461</v>
      </c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</row>
    <row r="41" spans="1:58" s="9" customFormat="1" ht="12.75" x14ac:dyDescent="0.2">
      <c r="A41" s="137" t="s">
        <v>107</v>
      </c>
      <c r="B41" s="95">
        <v>843.87</v>
      </c>
      <c r="C41" s="93">
        <v>11455.73</v>
      </c>
      <c r="D41" s="93">
        <v>1139.26</v>
      </c>
      <c r="E41" s="79">
        <f t="shared" si="2"/>
        <v>135.00420680910568</v>
      </c>
      <c r="F41" s="97">
        <f t="shared" si="3"/>
        <v>9.9448922067821091</v>
      </c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</row>
    <row r="42" spans="1:58" s="9" customFormat="1" ht="12.75" x14ac:dyDescent="0.2">
      <c r="A42" s="137" t="s">
        <v>108</v>
      </c>
      <c r="B42" s="93">
        <v>1435902.5</v>
      </c>
      <c r="C42" s="93">
        <v>3294256.56</v>
      </c>
      <c r="D42" s="93">
        <v>1871513.82</v>
      </c>
      <c r="E42" s="93">
        <f t="shared" si="2"/>
        <v>130.33710993608548</v>
      </c>
      <c r="F42" s="96">
        <f t="shared" si="3"/>
        <v>56.811416655416778</v>
      </c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</row>
    <row r="43" spans="1:58" s="9" customFormat="1" ht="12.75" x14ac:dyDescent="0.2">
      <c r="A43" s="137" t="s">
        <v>109</v>
      </c>
      <c r="B43" s="93">
        <v>1964.99</v>
      </c>
      <c r="C43" s="95">
        <v>220</v>
      </c>
      <c r="D43" s="93">
        <v>6405.6</v>
      </c>
      <c r="E43" s="79">
        <f t="shared" si="2"/>
        <v>325.9863917882534</v>
      </c>
      <c r="F43" s="97">
        <f t="shared" si="3"/>
        <v>2911.6363636363635</v>
      </c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</row>
    <row r="44" spans="1:58" s="9" customFormat="1" ht="12.75" x14ac:dyDescent="0.2">
      <c r="A44" s="135" t="s">
        <v>110</v>
      </c>
      <c r="B44" s="63">
        <v>144.15</v>
      </c>
      <c r="C44" s="62">
        <v>1188.1500000000001</v>
      </c>
      <c r="D44" s="63">
        <f>+D45</f>
        <v>848</v>
      </c>
      <c r="E44" s="93">
        <f t="shared" si="2"/>
        <v>588.27610128338529</v>
      </c>
      <c r="F44" s="96">
        <f t="shared" si="3"/>
        <v>71.371459832512727</v>
      </c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</row>
    <row r="45" spans="1:58" s="9" customFormat="1" ht="12.75" x14ac:dyDescent="0.2">
      <c r="A45" s="137" t="s">
        <v>111</v>
      </c>
      <c r="B45" s="95">
        <v>144.15</v>
      </c>
      <c r="C45" s="93">
        <v>1188.1500000000001</v>
      </c>
      <c r="D45" s="95">
        <v>848</v>
      </c>
      <c r="E45" s="79">
        <f t="shared" si="2"/>
        <v>588.27610128338529</v>
      </c>
      <c r="F45" s="97">
        <f t="shared" si="3"/>
        <v>71.371459832512727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</row>
    <row r="46" spans="1:58" s="53" customFormat="1" ht="12.75" x14ac:dyDescent="0.2">
      <c r="A46" s="134" t="s">
        <v>98</v>
      </c>
      <c r="B46" s="61">
        <v>1556055.45</v>
      </c>
      <c r="C46" s="61">
        <v>3570478.72</v>
      </c>
      <c r="D46" s="61">
        <f>+D31+D33+D36+D40+D44</f>
        <v>2015133.0500000003</v>
      </c>
      <c r="E46" s="61">
        <f>+D46/B46*100</f>
        <v>129.50265043575408</v>
      </c>
      <c r="F46" s="92">
        <f>+D46/C46*100</f>
        <v>56.438735755859661</v>
      </c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</row>
  </sheetData>
  <mergeCells count="4">
    <mergeCell ref="A2:I2"/>
    <mergeCell ref="A3:I3"/>
    <mergeCell ref="A5:I5"/>
    <mergeCell ref="A26:I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J14"/>
  <sheetViews>
    <sheetView workbookViewId="0">
      <selection activeCell="B19" sqref="B19"/>
    </sheetView>
  </sheetViews>
  <sheetFormatPr defaultColWidth="9.140625" defaultRowHeight="11.25" x14ac:dyDescent="0.15"/>
  <cols>
    <col min="1" max="1" width="46.28515625" style="1" customWidth="1"/>
    <col min="2" max="2" width="20.140625" style="1" customWidth="1"/>
    <col min="3" max="3" width="17.7109375" style="1" customWidth="1"/>
    <col min="4" max="4" width="15.7109375" style="1" customWidth="1"/>
    <col min="5" max="5" width="10.140625" style="1" customWidth="1"/>
    <col min="6" max="6" width="9.5703125" style="1" customWidth="1"/>
    <col min="7" max="36" width="9.140625" style="18"/>
    <col min="37" max="16384" width="9.140625" style="1"/>
  </cols>
  <sheetData>
    <row r="3" spans="1:36" ht="15.75" x14ac:dyDescent="0.15">
      <c r="A3" s="195" t="s">
        <v>146</v>
      </c>
      <c r="B3" s="195"/>
      <c r="C3" s="195"/>
      <c r="D3" s="197"/>
      <c r="E3" s="197"/>
    </row>
    <row r="4" spans="1:36" ht="18" x14ac:dyDescent="0.15">
      <c r="A4" s="80"/>
      <c r="B4" s="80"/>
      <c r="C4" s="80"/>
      <c r="D4" s="81"/>
      <c r="E4" s="81"/>
    </row>
    <row r="5" spans="1:36" ht="15.75" x14ac:dyDescent="0.25">
      <c r="A5" s="195" t="s">
        <v>147</v>
      </c>
      <c r="B5" s="198"/>
      <c r="C5" s="198"/>
      <c r="D5" s="198"/>
      <c r="E5" s="198"/>
    </row>
    <row r="6" spans="1:36" ht="18" x14ac:dyDescent="0.15">
      <c r="A6" s="80"/>
      <c r="B6" s="80"/>
      <c r="C6" s="80"/>
      <c r="D6" s="81"/>
      <c r="E6" s="81"/>
    </row>
    <row r="7" spans="1:36" ht="15.75" x14ac:dyDescent="0.15">
      <c r="A7" s="195" t="s">
        <v>152</v>
      </c>
      <c r="B7" s="196"/>
      <c r="C7" s="196"/>
      <c r="D7" s="196"/>
      <c r="E7" s="196"/>
    </row>
    <row r="9" spans="1:36" s="2" customFormat="1" ht="57.75" customHeight="1" x14ac:dyDescent="0.15">
      <c r="A9" s="185" t="s">
        <v>0</v>
      </c>
      <c r="B9" s="183" t="s">
        <v>17</v>
      </c>
      <c r="C9" s="78" t="s">
        <v>19</v>
      </c>
      <c r="D9" s="78" t="s">
        <v>18</v>
      </c>
      <c r="E9" s="78" t="s">
        <v>3</v>
      </c>
      <c r="F9" s="78" t="s">
        <v>4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</row>
    <row r="10" spans="1:36" s="53" customFormat="1" ht="12.75" x14ac:dyDescent="0.2">
      <c r="A10" s="184" t="s">
        <v>1</v>
      </c>
      <c r="B10" s="51"/>
      <c r="C10" s="51"/>
      <c r="D10" s="51"/>
      <c r="E10" s="51"/>
      <c r="F10" s="52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</row>
    <row r="11" spans="1:36" s="9" customFormat="1" ht="12.75" x14ac:dyDescent="0.2">
      <c r="A11" s="125" t="s">
        <v>114</v>
      </c>
      <c r="B11" s="55">
        <v>1556055.45</v>
      </c>
      <c r="C11" s="55">
        <v>3570478.72</v>
      </c>
      <c r="D11" s="55">
        <f>+D12+D13</f>
        <v>2015313.05</v>
      </c>
      <c r="E11" s="55">
        <f>+D11/B11*100</f>
        <v>129.51421814691759</v>
      </c>
      <c r="F11" s="68">
        <f>+D11/C11*100</f>
        <v>56.443777096646578</v>
      </c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</row>
    <row r="12" spans="1:36" s="9" customFormat="1" ht="12.75" x14ac:dyDescent="0.2">
      <c r="A12" s="125" t="s">
        <v>115</v>
      </c>
      <c r="B12" s="98">
        <v>1555751.07</v>
      </c>
      <c r="C12" s="98">
        <v>3569978.72</v>
      </c>
      <c r="D12" s="98">
        <v>2013379.81</v>
      </c>
      <c r="E12" s="98">
        <f>+D12/B12*100</f>
        <v>129.41529328339141</v>
      </c>
      <c r="F12" s="157">
        <f>+D12/C12*100</f>
        <v>56.397529730933513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</row>
    <row r="13" spans="1:36" s="9" customFormat="1" ht="25.5" x14ac:dyDescent="0.2">
      <c r="A13" s="125" t="s">
        <v>116</v>
      </c>
      <c r="B13" s="99">
        <v>304.38</v>
      </c>
      <c r="C13" s="99">
        <v>500</v>
      </c>
      <c r="D13" s="98">
        <v>1933.24</v>
      </c>
      <c r="E13" s="98">
        <f>+D13/B13*100</f>
        <v>635.14028516985354</v>
      </c>
      <c r="F13" s="157">
        <f>+D13/C13*100</f>
        <v>386.64800000000002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</row>
    <row r="14" spans="1:36" s="53" customFormat="1" ht="12.75" x14ac:dyDescent="0.2">
      <c r="A14" s="134" t="s">
        <v>98</v>
      </c>
      <c r="B14" s="61">
        <v>1556055.45</v>
      </c>
      <c r="C14" s="61">
        <v>3570478.72</v>
      </c>
      <c r="D14" s="61">
        <f>+D11</f>
        <v>2015313.05</v>
      </c>
      <c r="E14" s="61">
        <f>+D14/B14*100</f>
        <v>129.51421814691759</v>
      </c>
      <c r="F14" s="92">
        <f>+D14/C14*100</f>
        <v>56.443777096646578</v>
      </c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</row>
  </sheetData>
  <mergeCells count="3">
    <mergeCell ref="A3:E3"/>
    <mergeCell ref="A5:E5"/>
    <mergeCell ref="A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R16"/>
  <sheetViews>
    <sheetView zoomScaleNormal="100" workbookViewId="0">
      <selection activeCell="C14" sqref="C14"/>
    </sheetView>
  </sheetViews>
  <sheetFormatPr defaultColWidth="9.140625" defaultRowHeight="11.25" x14ac:dyDescent="0.15"/>
  <cols>
    <col min="1" max="1" width="46.28515625" style="1" customWidth="1"/>
    <col min="2" max="2" width="22.42578125" style="1" customWidth="1"/>
    <col min="3" max="3" width="17.28515625" style="1" customWidth="1"/>
    <col min="4" max="4" width="18" style="1" customWidth="1"/>
    <col min="5" max="5" width="12.28515625" style="1" customWidth="1"/>
    <col min="6" max="6" width="11.7109375" style="1" customWidth="1"/>
    <col min="7" max="7" width="9.140625" style="18" hidden="1" customWidth="1"/>
    <col min="8" max="44" width="9.140625" style="18"/>
    <col min="45" max="16384" width="9.140625" style="1"/>
  </cols>
  <sheetData>
    <row r="5" spans="1:44" ht="15.75" x14ac:dyDescent="0.15">
      <c r="A5" s="195" t="s">
        <v>146</v>
      </c>
      <c r="B5" s="195"/>
      <c r="C5" s="195"/>
      <c r="D5" s="195"/>
      <c r="E5" s="195"/>
      <c r="F5" s="195"/>
      <c r="G5" s="195"/>
    </row>
    <row r="6" spans="1:44" ht="18" x14ac:dyDescent="0.15">
      <c r="A6" s="80"/>
      <c r="B6" s="80"/>
      <c r="C6" s="80"/>
      <c r="D6" s="80"/>
      <c r="E6" s="80"/>
      <c r="F6" s="81"/>
      <c r="G6" s="81"/>
    </row>
    <row r="7" spans="1:44" ht="15.75" x14ac:dyDescent="0.15">
      <c r="A7" s="195" t="s">
        <v>153</v>
      </c>
      <c r="B7" s="195"/>
      <c r="C7" s="195"/>
      <c r="D7" s="195"/>
      <c r="E7" s="195"/>
      <c r="F7" s="195"/>
      <c r="G7" s="195"/>
    </row>
    <row r="10" spans="1:44" s="2" customFormat="1" ht="61.5" customHeight="1" x14ac:dyDescent="0.15">
      <c r="A10" s="185" t="s">
        <v>0</v>
      </c>
      <c r="B10" s="183" t="s">
        <v>17</v>
      </c>
      <c r="C10" s="78" t="s">
        <v>19</v>
      </c>
      <c r="D10" s="78" t="s">
        <v>18</v>
      </c>
      <c r="E10" s="78" t="s">
        <v>3</v>
      </c>
      <c r="F10" s="78" t="s">
        <v>4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</row>
    <row r="11" spans="1:44" s="53" customFormat="1" ht="12.75" x14ac:dyDescent="0.2">
      <c r="A11" s="184" t="s">
        <v>11</v>
      </c>
      <c r="B11" s="51"/>
      <c r="C11" s="51"/>
      <c r="D11" s="51"/>
      <c r="E11" s="51"/>
      <c r="F11" s="52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</row>
    <row r="12" spans="1:44" s="9" customFormat="1" ht="25.5" x14ac:dyDescent="0.2">
      <c r="A12" s="124" t="s">
        <v>117</v>
      </c>
      <c r="B12" s="55">
        <v>430332.69</v>
      </c>
      <c r="C12" s="54"/>
      <c r="D12" s="54"/>
      <c r="E12" s="54"/>
      <c r="F12" s="6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</row>
    <row r="13" spans="1:44" s="9" customFormat="1" ht="25.5" x14ac:dyDescent="0.2">
      <c r="A13" s="124" t="s">
        <v>118</v>
      </c>
      <c r="B13" s="55">
        <v>430332.69</v>
      </c>
      <c r="C13" s="54"/>
      <c r="D13" s="54"/>
      <c r="E13" s="54"/>
      <c r="F13" s="6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</row>
    <row r="14" spans="1:44" s="9" customFormat="1" ht="38.25" x14ac:dyDescent="0.2">
      <c r="A14" s="124" t="s">
        <v>119</v>
      </c>
      <c r="B14" s="55">
        <v>430332.69</v>
      </c>
      <c r="C14" s="54"/>
      <c r="D14" s="54"/>
      <c r="E14" s="54"/>
      <c r="F14" s="6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</row>
    <row r="15" spans="1:44" s="9" customFormat="1" ht="38.25" x14ac:dyDescent="0.2">
      <c r="A15" s="136" t="s">
        <v>120</v>
      </c>
      <c r="B15" s="98">
        <v>430332.69</v>
      </c>
      <c r="C15" s="54"/>
      <c r="D15" s="54"/>
      <c r="E15" s="54"/>
      <c r="F15" s="60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</row>
    <row r="16" spans="1:44" s="53" customFormat="1" ht="12.75" x14ac:dyDescent="0.2">
      <c r="A16" s="134" t="s">
        <v>121</v>
      </c>
      <c r="B16" s="61">
        <v>430332.69</v>
      </c>
      <c r="C16" s="51"/>
      <c r="D16" s="51"/>
      <c r="E16" s="51"/>
      <c r="F16" s="52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</row>
  </sheetData>
  <mergeCells count="2">
    <mergeCell ref="A5:G5"/>
    <mergeCell ref="A7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12"/>
  <sheetViews>
    <sheetView zoomScaleNormal="100" workbookViewId="0">
      <selection activeCell="B22" sqref="B22"/>
    </sheetView>
  </sheetViews>
  <sheetFormatPr defaultColWidth="9.140625" defaultRowHeight="11.25" x14ac:dyDescent="0.15"/>
  <cols>
    <col min="1" max="1" width="48.5703125" style="1" customWidth="1"/>
    <col min="2" max="2" width="25.7109375" style="1" customWidth="1"/>
    <col min="3" max="3" width="16.5703125" style="1" customWidth="1"/>
    <col min="4" max="4" width="16.7109375" style="1" customWidth="1"/>
    <col min="5" max="5" width="13" style="1" customWidth="1"/>
    <col min="6" max="6" width="11" style="1" customWidth="1"/>
    <col min="7" max="40" width="9.140625" style="18"/>
    <col min="41" max="16384" width="9.140625" style="1"/>
  </cols>
  <sheetData>
    <row r="3" spans="1:40" ht="15.75" x14ac:dyDescent="0.15">
      <c r="A3" s="195" t="s">
        <v>146</v>
      </c>
      <c r="B3" s="195"/>
      <c r="C3" s="195"/>
      <c r="D3" s="195"/>
      <c r="E3" s="195"/>
    </row>
    <row r="4" spans="1:40" ht="18" x14ac:dyDescent="0.15">
      <c r="A4" s="80"/>
      <c r="B4" s="80"/>
      <c r="C4" s="80"/>
      <c r="D4" s="81"/>
      <c r="E4" s="81"/>
    </row>
    <row r="5" spans="1:40" ht="15.75" x14ac:dyDescent="0.15">
      <c r="A5" s="195" t="s">
        <v>154</v>
      </c>
      <c r="B5" s="195"/>
      <c r="C5" s="195"/>
      <c r="D5" s="195"/>
      <c r="E5" s="195"/>
    </row>
    <row r="8" spans="1:40" s="2" customFormat="1" ht="45" customHeight="1" x14ac:dyDescent="0.15">
      <c r="A8" s="185" t="s">
        <v>0</v>
      </c>
      <c r="B8" s="183" t="s">
        <v>17</v>
      </c>
      <c r="C8" s="78" t="s">
        <v>19</v>
      </c>
      <c r="D8" s="78" t="s">
        <v>18</v>
      </c>
      <c r="E8" s="78" t="s">
        <v>3</v>
      </c>
      <c r="F8" s="78" t="s">
        <v>4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</row>
    <row r="9" spans="1:40" s="53" customFormat="1" ht="12.75" x14ac:dyDescent="0.2">
      <c r="A9" s="184" t="s">
        <v>11</v>
      </c>
      <c r="B9" s="51"/>
      <c r="C9" s="51"/>
      <c r="D9" s="51"/>
      <c r="E9" s="51"/>
      <c r="F9" s="52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</row>
    <row r="10" spans="1:40" s="9" customFormat="1" ht="12.75" x14ac:dyDescent="0.2">
      <c r="A10" s="135" t="s">
        <v>122</v>
      </c>
      <c r="B10" s="62">
        <v>430332.69</v>
      </c>
      <c r="C10" s="64"/>
      <c r="D10" s="64"/>
      <c r="E10" s="64"/>
      <c r="F10" s="6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</row>
    <row r="11" spans="1:40" s="9" customFormat="1" ht="12.75" x14ac:dyDescent="0.2">
      <c r="A11" s="135" t="s">
        <v>123</v>
      </c>
      <c r="B11" s="93">
        <v>430332.69</v>
      </c>
      <c r="C11" s="64"/>
      <c r="D11" s="64"/>
      <c r="E11" s="64"/>
      <c r="F11" s="6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</row>
    <row r="12" spans="1:40" s="53" customFormat="1" ht="12.75" x14ac:dyDescent="0.2">
      <c r="A12" s="134" t="s">
        <v>121</v>
      </c>
      <c r="B12" s="61">
        <v>430332.69</v>
      </c>
      <c r="C12" s="51"/>
      <c r="D12" s="51"/>
      <c r="E12" s="51"/>
      <c r="F12" s="52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</row>
  </sheetData>
  <mergeCells count="2">
    <mergeCell ref="A3:E3"/>
    <mergeCell ref="A5:E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X136"/>
  <sheetViews>
    <sheetView zoomScaleNormal="100" workbookViewId="0">
      <selection activeCell="B23" sqref="B23"/>
    </sheetView>
  </sheetViews>
  <sheetFormatPr defaultColWidth="9.140625" defaultRowHeight="11.25" x14ac:dyDescent="0.15"/>
  <cols>
    <col min="1" max="1" width="61.85546875" style="1" customWidth="1"/>
    <col min="2" max="2" width="18.28515625" style="1" customWidth="1"/>
    <col min="3" max="3" width="16.28515625" style="1" customWidth="1"/>
    <col min="4" max="4" width="13.7109375" style="1" customWidth="1"/>
    <col min="5" max="6" width="9.140625" style="18" hidden="1" customWidth="1"/>
    <col min="7" max="50" width="9.140625" style="18"/>
    <col min="51" max="16384" width="9.140625" style="1"/>
  </cols>
  <sheetData>
    <row r="6" spans="1:50" ht="15.75" x14ac:dyDescent="0.25">
      <c r="A6" s="195" t="s">
        <v>155</v>
      </c>
      <c r="B6" s="198"/>
      <c r="C6" s="198"/>
      <c r="D6" s="198"/>
      <c r="E6" s="198"/>
      <c r="F6" s="198"/>
    </row>
    <row r="10" spans="1:50" ht="3" customHeight="1" x14ac:dyDescent="0.15"/>
    <row r="11" spans="1:50" s="2" customFormat="1" ht="54" customHeight="1" x14ac:dyDescent="0.15">
      <c r="A11" s="188" t="s">
        <v>0</v>
      </c>
      <c r="B11" s="186" t="s">
        <v>156</v>
      </c>
      <c r="C11" s="82" t="s">
        <v>157</v>
      </c>
      <c r="D11" s="82" t="s">
        <v>158</v>
      </c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</row>
    <row r="12" spans="1:50" s="9" customFormat="1" ht="12.75" x14ac:dyDescent="0.2">
      <c r="A12" s="187" t="s">
        <v>124</v>
      </c>
      <c r="B12" s="55">
        <v>3570478.72</v>
      </c>
      <c r="C12" s="55">
        <f>SUM(C13:C24)</f>
        <v>2015313.0500000003</v>
      </c>
      <c r="D12" s="55">
        <f>+C12/B12*100</f>
        <v>56.443777096646585</v>
      </c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</row>
    <row r="13" spans="1:50" s="9" customFormat="1" ht="12.75" x14ac:dyDescent="0.2">
      <c r="A13" s="125" t="s">
        <v>125</v>
      </c>
      <c r="B13" s="55">
        <v>3985.92</v>
      </c>
      <c r="C13" s="55">
        <f>+C27+C102</f>
        <v>5190.08</v>
      </c>
      <c r="D13" s="55">
        <f t="shared" ref="D13:D76" si="0">+C13/B13*100</f>
        <v>130.21034039820168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</row>
    <row r="14" spans="1:50" s="9" customFormat="1" ht="12.75" x14ac:dyDescent="0.2">
      <c r="A14" s="125" t="s">
        <v>126</v>
      </c>
      <c r="B14" s="55">
        <v>17572.36</v>
      </c>
      <c r="C14" s="55">
        <f>+C34</f>
        <v>7924.9500000000007</v>
      </c>
      <c r="D14" s="55">
        <f t="shared" si="0"/>
        <v>45.098950852361327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</row>
    <row r="15" spans="1:50" s="9" customFormat="1" ht="25.5" x14ac:dyDescent="0.2">
      <c r="A15" s="125" t="s">
        <v>127</v>
      </c>
      <c r="B15" s="56">
        <v>200</v>
      </c>
      <c r="C15" s="56">
        <f>+C41</f>
        <v>859.36</v>
      </c>
      <c r="D15" s="55">
        <f t="shared" si="0"/>
        <v>429.68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</row>
    <row r="16" spans="1:50" s="9" customFormat="1" ht="25.5" x14ac:dyDescent="0.2">
      <c r="A16" s="125" t="s">
        <v>128</v>
      </c>
      <c r="B16" s="55">
        <v>39800</v>
      </c>
      <c r="C16" s="55">
        <f>+C46+C126</f>
        <v>2247.54</v>
      </c>
      <c r="D16" s="55">
        <f t="shared" si="0"/>
        <v>5.6470854271356785</v>
      </c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</row>
    <row r="17" spans="1:50" s="9" customFormat="1" ht="12.75" x14ac:dyDescent="0.2">
      <c r="A17" s="125" t="s">
        <v>129</v>
      </c>
      <c r="B17" s="55">
        <v>199100</v>
      </c>
      <c r="C17" s="55">
        <f>+C57</f>
        <v>117121.43</v>
      </c>
      <c r="D17" s="55">
        <f t="shared" si="0"/>
        <v>58.825429432446008</v>
      </c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</row>
    <row r="18" spans="1:50" s="9" customFormat="1" ht="25.5" x14ac:dyDescent="0.2">
      <c r="A18" s="125" t="s">
        <v>130</v>
      </c>
      <c r="B18" s="55">
        <v>2700</v>
      </c>
      <c r="C18" s="55">
        <f>+C77+C129</f>
        <v>1883.01</v>
      </c>
      <c r="D18" s="55">
        <f t="shared" si="0"/>
        <v>69.74111111111111</v>
      </c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</row>
    <row r="19" spans="1:50" s="9" customFormat="1" ht="12.75" x14ac:dyDescent="0.2">
      <c r="A19" s="125" t="s">
        <v>131</v>
      </c>
      <c r="B19" s="55">
        <v>3416.66</v>
      </c>
      <c r="C19" s="56">
        <f>+C105</f>
        <v>0</v>
      </c>
      <c r="D19" s="55">
        <f t="shared" si="0"/>
        <v>0</v>
      </c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</row>
    <row r="20" spans="1:50" s="9" customFormat="1" ht="12.75" x14ac:dyDescent="0.2">
      <c r="A20" s="125" t="s">
        <v>132</v>
      </c>
      <c r="B20" s="55">
        <v>8039.07</v>
      </c>
      <c r="C20" s="55">
        <f>+C108</f>
        <v>1319.2600000000002</v>
      </c>
      <c r="D20" s="55">
        <f t="shared" si="0"/>
        <v>16.410604709251196</v>
      </c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</row>
    <row r="21" spans="1:50" s="9" customFormat="1" ht="12.75" x14ac:dyDescent="0.2">
      <c r="A21" s="125" t="s">
        <v>133</v>
      </c>
      <c r="B21" s="55">
        <v>3294256.56</v>
      </c>
      <c r="C21" s="55">
        <f>+C81+C121+C132</f>
        <v>1871513.82</v>
      </c>
      <c r="D21" s="55">
        <f t="shared" si="0"/>
        <v>56.811416655416778</v>
      </c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</row>
    <row r="22" spans="1:50" s="9" customFormat="1" ht="12.75" x14ac:dyDescent="0.2">
      <c r="A22" s="125" t="s">
        <v>134</v>
      </c>
      <c r="B22" s="54"/>
      <c r="C22" s="55">
        <f>+C114</f>
        <v>3870.6</v>
      </c>
      <c r="D22" s="114" t="e">
        <f t="shared" si="0"/>
        <v>#DIV/0!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</row>
    <row r="23" spans="1:50" s="9" customFormat="1" ht="25.5" x14ac:dyDescent="0.2">
      <c r="A23" s="125" t="s">
        <v>135</v>
      </c>
      <c r="B23" s="56">
        <v>220</v>
      </c>
      <c r="C23" s="55">
        <f>+C94</f>
        <v>2535</v>
      </c>
      <c r="D23" s="55">
        <f t="shared" si="0"/>
        <v>1152.2727272727273</v>
      </c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</row>
    <row r="24" spans="1:50" s="9" customFormat="1" ht="12.75" x14ac:dyDescent="0.2">
      <c r="A24" s="125" t="s">
        <v>136</v>
      </c>
      <c r="B24" s="55">
        <v>1188.1500000000001</v>
      </c>
      <c r="C24" s="56">
        <f>+C98+C134</f>
        <v>848</v>
      </c>
      <c r="D24" s="55">
        <f t="shared" si="0"/>
        <v>71.371459832512727</v>
      </c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</row>
    <row r="25" spans="1:50" s="9" customFormat="1" ht="12.75" x14ac:dyDescent="0.2">
      <c r="A25" s="126" t="s">
        <v>137</v>
      </c>
      <c r="B25" s="115">
        <v>500</v>
      </c>
      <c r="C25" s="116">
        <v>1933.24</v>
      </c>
      <c r="D25" s="116">
        <f t="shared" si="0"/>
        <v>386.64800000000002</v>
      </c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</row>
    <row r="26" spans="1:50" s="66" customFormat="1" ht="12.75" x14ac:dyDescent="0.2">
      <c r="A26" s="127" t="s">
        <v>138</v>
      </c>
      <c r="B26" s="100">
        <v>500</v>
      </c>
      <c r="C26" s="101">
        <f>+C27</f>
        <v>1933.24</v>
      </c>
      <c r="D26" s="101">
        <f t="shared" si="0"/>
        <v>386.64800000000002</v>
      </c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</row>
    <row r="27" spans="1:50" s="9" customFormat="1" ht="12.75" x14ac:dyDescent="0.2">
      <c r="A27" s="125" t="s">
        <v>125</v>
      </c>
      <c r="B27" s="56">
        <v>500</v>
      </c>
      <c r="C27" s="55">
        <f>+C28</f>
        <v>1933.24</v>
      </c>
      <c r="D27" s="62">
        <f t="shared" si="0"/>
        <v>386.64800000000002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</row>
    <row r="28" spans="1:50" s="9" customFormat="1" ht="12.75" x14ac:dyDescent="0.2">
      <c r="A28" s="128" t="s">
        <v>51</v>
      </c>
      <c r="B28" s="56">
        <v>500</v>
      </c>
      <c r="C28" s="55">
        <f>+C29+C30+C31</f>
        <v>1933.24</v>
      </c>
      <c r="D28" s="62">
        <f t="shared" si="0"/>
        <v>386.64800000000002</v>
      </c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</row>
    <row r="29" spans="1:50" s="9" customFormat="1" ht="12.75" x14ac:dyDescent="0.2">
      <c r="A29" s="129" t="s">
        <v>58</v>
      </c>
      <c r="B29" s="104"/>
      <c r="C29" s="105">
        <v>137</v>
      </c>
      <c r="D29" s="103" t="e">
        <f t="shared" si="0"/>
        <v>#DIV/0!</v>
      </c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</row>
    <row r="30" spans="1:50" s="9" customFormat="1" ht="12.75" x14ac:dyDescent="0.2">
      <c r="A30" s="129" t="s">
        <v>59</v>
      </c>
      <c r="B30" s="104"/>
      <c r="C30" s="105">
        <v>640</v>
      </c>
      <c r="D30" s="103" t="e">
        <f t="shared" si="0"/>
        <v>#DIV/0!</v>
      </c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</row>
    <row r="31" spans="1:50" s="9" customFormat="1" ht="25.5" x14ac:dyDescent="0.2">
      <c r="A31" s="129" t="s">
        <v>77</v>
      </c>
      <c r="B31" s="104"/>
      <c r="C31" s="106">
        <v>1156.24</v>
      </c>
      <c r="D31" s="103" t="e">
        <f t="shared" si="0"/>
        <v>#DIV/0!</v>
      </c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</row>
    <row r="32" spans="1:50" s="9" customFormat="1" ht="12.75" x14ac:dyDescent="0.2">
      <c r="A32" s="126" t="s">
        <v>139</v>
      </c>
      <c r="B32" s="116">
        <v>3537918.92</v>
      </c>
      <c r="C32" s="116">
        <v>1729033.75</v>
      </c>
      <c r="D32" s="117">
        <f t="shared" si="0"/>
        <v>48.871491662109655</v>
      </c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</row>
    <row r="33" spans="1:50" s="66" customFormat="1" ht="12.75" x14ac:dyDescent="0.2">
      <c r="A33" s="127" t="s">
        <v>140</v>
      </c>
      <c r="B33" s="101">
        <v>3537918.92</v>
      </c>
      <c r="C33" s="101">
        <f>+C34+C41+C46+C57+C77+C81+C94+C98</f>
        <v>2000772.32</v>
      </c>
      <c r="D33" s="102">
        <f t="shared" si="0"/>
        <v>56.55223777711673</v>
      </c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</row>
    <row r="34" spans="1:50" s="9" customFormat="1" ht="12.75" x14ac:dyDescent="0.2">
      <c r="A34" s="125" t="s">
        <v>126</v>
      </c>
      <c r="B34" s="55">
        <v>17572.36</v>
      </c>
      <c r="C34" s="55">
        <f>+C35+C37+C40</f>
        <v>7924.9500000000007</v>
      </c>
      <c r="D34" s="62">
        <f t="shared" si="0"/>
        <v>45.098950852361327</v>
      </c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</row>
    <row r="35" spans="1:50" s="9" customFormat="1" ht="12.75" x14ac:dyDescent="0.2">
      <c r="A35" s="128" t="s">
        <v>43</v>
      </c>
      <c r="B35" s="55">
        <v>4700</v>
      </c>
      <c r="C35" s="55">
        <f>+C36</f>
        <v>2046.64</v>
      </c>
      <c r="D35" s="62">
        <f t="shared" si="0"/>
        <v>43.545531914893623</v>
      </c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</row>
    <row r="36" spans="1:50" s="9" customFormat="1" ht="12.75" x14ac:dyDescent="0.2">
      <c r="A36" s="129" t="s">
        <v>48</v>
      </c>
      <c r="B36" s="104"/>
      <c r="C36" s="106">
        <v>2046.64</v>
      </c>
      <c r="D36" s="108" t="e">
        <f t="shared" si="0"/>
        <v>#DIV/0!</v>
      </c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</row>
    <row r="37" spans="1:50" s="9" customFormat="1" ht="12.75" x14ac:dyDescent="0.2">
      <c r="A37" s="128" t="s">
        <v>51</v>
      </c>
      <c r="B37" s="55">
        <v>12772.36</v>
      </c>
      <c r="C37" s="55">
        <f>+C38+C39</f>
        <v>5878.31</v>
      </c>
      <c r="D37" s="62">
        <f t="shared" si="0"/>
        <v>46.023679257396445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</row>
    <row r="38" spans="1:50" s="9" customFormat="1" ht="12.75" x14ac:dyDescent="0.2">
      <c r="A38" s="130" t="s">
        <v>53</v>
      </c>
      <c r="B38" s="109"/>
      <c r="C38" s="110">
        <v>5609.01</v>
      </c>
      <c r="D38" s="108" t="e">
        <f t="shared" si="0"/>
        <v>#DIV/0!</v>
      </c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</row>
    <row r="39" spans="1:50" s="9" customFormat="1" ht="12.75" x14ac:dyDescent="0.2">
      <c r="A39" s="130" t="s">
        <v>75</v>
      </c>
      <c r="B39" s="109"/>
      <c r="C39" s="111">
        <v>269.3</v>
      </c>
      <c r="D39" s="108" t="e">
        <f t="shared" si="0"/>
        <v>#DIV/0!</v>
      </c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</row>
    <row r="40" spans="1:50" s="9" customFormat="1" ht="25.5" x14ac:dyDescent="0.2">
      <c r="A40" s="128" t="s">
        <v>89</v>
      </c>
      <c r="B40" s="56">
        <v>100</v>
      </c>
      <c r="C40" s="54"/>
      <c r="D40" s="62">
        <f t="shared" si="0"/>
        <v>0</v>
      </c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</row>
    <row r="41" spans="1:50" s="9" customFormat="1" ht="25.5" x14ac:dyDescent="0.2">
      <c r="A41" s="125" t="s">
        <v>127</v>
      </c>
      <c r="B41" s="56">
        <v>200</v>
      </c>
      <c r="C41" s="56">
        <f>+C42+C44</f>
        <v>859.36</v>
      </c>
      <c r="D41" s="62">
        <f t="shared" si="0"/>
        <v>429.68</v>
      </c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</row>
    <row r="42" spans="1:50" s="9" customFormat="1" ht="12.75" x14ac:dyDescent="0.2">
      <c r="A42" s="128" t="s">
        <v>43</v>
      </c>
      <c r="B42" s="56">
        <v>100</v>
      </c>
      <c r="C42" s="56">
        <v>107.36</v>
      </c>
      <c r="D42" s="62">
        <f t="shared" si="0"/>
        <v>107.35999999999999</v>
      </c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</row>
    <row r="43" spans="1:50" s="9" customFormat="1" ht="12.75" x14ac:dyDescent="0.2">
      <c r="A43" s="129" t="s">
        <v>48</v>
      </c>
      <c r="B43" s="104"/>
      <c r="C43" s="105">
        <v>107.36</v>
      </c>
      <c r="D43" s="103" t="e">
        <f t="shared" si="0"/>
        <v>#DIV/0!</v>
      </c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</row>
    <row r="44" spans="1:50" s="9" customFormat="1" ht="12.75" x14ac:dyDescent="0.2">
      <c r="A44" s="128" t="s">
        <v>51</v>
      </c>
      <c r="B44" s="56">
        <v>100</v>
      </c>
      <c r="C44" s="56">
        <v>752</v>
      </c>
      <c r="D44" s="62">
        <f t="shared" si="0"/>
        <v>752</v>
      </c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</row>
    <row r="45" spans="1:50" s="9" customFormat="1" ht="12.75" x14ac:dyDescent="0.2">
      <c r="A45" s="129" t="s">
        <v>53</v>
      </c>
      <c r="B45" s="104"/>
      <c r="C45" s="105">
        <v>752</v>
      </c>
      <c r="D45" s="103" t="e">
        <f t="shared" si="0"/>
        <v>#DIV/0!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</row>
    <row r="46" spans="1:50" s="9" customFormat="1" ht="25.5" x14ac:dyDescent="0.2">
      <c r="A46" s="125" t="s">
        <v>128</v>
      </c>
      <c r="B46" s="55">
        <v>26523.39</v>
      </c>
      <c r="C46" s="55">
        <f>+C47+C55</f>
        <v>2144.25</v>
      </c>
      <c r="D46" s="62">
        <f t="shared" si="0"/>
        <v>8.0843738300420878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</row>
    <row r="47" spans="1:50" s="9" customFormat="1" ht="12.75" x14ac:dyDescent="0.2">
      <c r="A47" s="128" t="s">
        <v>51</v>
      </c>
      <c r="B47" s="55">
        <v>26383.75</v>
      </c>
      <c r="C47" s="55">
        <f>SUM(C48:C54)</f>
        <v>2131.4</v>
      </c>
      <c r="D47" s="62">
        <f t="shared" si="0"/>
        <v>8.0784573838063203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</row>
    <row r="48" spans="1:50" s="9" customFormat="1" ht="12.75" x14ac:dyDescent="0.2">
      <c r="A48" s="129" t="s">
        <v>55</v>
      </c>
      <c r="B48" s="104"/>
      <c r="C48" s="105">
        <v>285</v>
      </c>
      <c r="D48" s="103" t="e">
        <f t="shared" si="0"/>
        <v>#DIV/0!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</row>
    <row r="49" spans="1:50" s="9" customFormat="1" ht="12.75" x14ac:dyDescent="0.2">
      <c r="A49" s="129" t="s">
        <v>56</v>
      </c>
      <c r="B49" s="104"/>
      <c r="C49" s="105">
        <v>21</v>
      </c>
      <c r="D49" s="103" t="e">
        <f t="shared" si="0"/>
        <v>#DIV/0!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</row>
    <row r="50" spans="1:50" s="9" customFormat="1" ht="12.75" x14ac:dyDescent="0.2">
      <c r="A50" s="129" t="s">
        <v>58</v>
      </c>
      <c r="B50" s="104"/>
      <c r="C50" s="105">
        <v>673.65</v>
      </c>
      <c r="D50" s="103" t="e">
        <f t="shared" si="0"/>
        <v>#DIV/0!</v>
      </c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</row>
    <row r="51" spans="1:50" s="9" customFormat="1" ht="12.75" x14ac:dyDescent="0.2">
      <c r="A51" s="129" t="s">
        <v>69</v>
      </c>
      <c r="B51" s="104"/>
      <c r="C51" s="105">
        <v>621.27</v>
      </c>
      <c r="D51" s="103" t="e">
        <f t="shared" si="0"/>
        <v>#DIV/0!</v>
      </c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</row>
    <row r="52" spans="1:50" s="9" customFormat="1" ht="12.75" x14ac:dyDescent="0.2">
      <c r="A52" s="129" t="s">
        <v>73</v>
      </c>
      <c r="B52" s="104"/>
      <c r="C52" s="105">
        <v>13.99</v>
      </c>
      <c r="D52" s="103" t="e">
        <f t="shared" si="0"/>
        <v>#DIV/0!</v>
      </c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</row>
    <row r="53" spans="1:50" s="9" customFormat="1" ht="12.75" x14ac:dyDescent="0.2">
      <c r="A53" s="129" t="s">
        <v>78</v>
      </c>
      <c r="B53" s="104"/>
      <c r="C53" s="105">
        <v>113.93</v>
      </c>
      <c r="D53" s="103" t="e">
        <f t="shared" si="0"/>
        <v>#DIV/0!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</row>
    <row r="54" spans="1:50" s="9" customFormat="1" ht="12.75" x14ac:dyDescent="0.2">
      <c r="A54" s="129" t="s">
        <v>81</v>
      </c>
      <c r="B54" s="104"/>
      <c r="C54" s="105">
        <v>402.56</v>
      </c>
      <c r="D54" s="103" t="e">
        <f t="shared" si="0"/>
        <v>#DIV/0!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</row>
    <row r="55" spans="1:50" s="9" customFormat="1" ht="12.75" x14ac:dyDescent="0.2">
      <c r="A55" s="128" t="s">
        <v>82</v>
      </c>
      <c r="B55" s="56">
        <v>139.63999999999999</v>
      </c>
      <c r="C55" s="56">
        <f>+C56</f>
        <v>12.85</v>
      </c>
      <c r="D55" s="62">
        <f t="shared" si="0"/>
        <v>9.2022343168146676</v>
      </c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</row>
    <row r="56" spans="1:50" s="9" customFormat="1" ht="12.75" x14ac:dyDescent="0.2">
      <c r="A56" s="129" t="s">
        <v>87</v>
      </c>
      <c r="B56" s="104"/>
      <c r="C56" s="105">
        <v>12.85</v>
      </c>
      <c r="D56" s="103" t="e">
        <f t="shared" si="0"/>
        <v>#DIV/0!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</row>
    <row r="57" spans="1:50" s="9" customFormat="1" ht="12.75" x14ac:dyDescent="0.2">
      <c r="A57" s="125" t="s">
        <v>129</v>
      </c>
      <c r="B57" s="55">
        <v>199100</v>
      </c>
      <c r="C57" s="55">
        <f>+C58+C75</f>
        <v>117121.43</v>
      </c>
      <c r="D57" s="62">
        <f t="shared" si="0"/>
        <v>58.825429432446008</v>
      </c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</row>
    <row r="58" spans="1:50" s="9" customFormat="1" ht="12.75" x14ac:dyDescent="0.2">
      <c r="A58" s="128" t="s">
        <v>51</v>
      </c>
      <c r="B58" s="55">
        <v>198835.47</v>
      </c>
      <c r="C58" s="55">
        <f>SUM(C59:C74)</f>
        <v>116993.39</v>
      </c>
      <c r="D58" s="62">
        <f t="shared" si="0"/>
        <v>58.839295624668978</v>
      </c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</row>
    <row r="59" spans="1:50" s="9" customFormat="1" ht="12.75" x14ac:dyDescent="0.2">
      <c r="A59" s="129" t="s">
        <v>53</v>
      </c>
      <c r="B59" s="104"/>
      <c r="C59" s="106">
        <v>5164.97</v>
      </c>
      <c r="D59" s="103" t="e">
        <f t="shared" si="0"/>
        <v>#DIV/0!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</row>
    <row r="60" spans="1:50" s="9" customFormat="1" ht="12.75" x14ac:dyDescent="0.2">
      <c r="A60" s="129" t="s">
        <v>54</v>
      </c>
      <c r="B60" s="104"/>
      <c r="C60" s="106">
        <v>38017.269999999997</v>
      </c>
      <c r="D60" s="103" t="e">
        <f t="shared" si="0"/>
        <v>#DIV/0!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</row>
    <row r="61" spans="1:50" s="9" customFormat="1" ht="12.75" x14ac:dyDescent="0.2">
      <c r="A61" s="129" t="s">
        <v>55</v>
      </c>
      <c r="B61" s="104"/>
      <c r="C61" s="105">
        <v>530.05999999999995</v>
      </c>
      <c r="D61" s="103" t="e">
        <f t="shared" si="0"/>
        <v>#DIV/0!</v>
      </c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</row>
    <row r="62" spans="1:50" s="9" customFormat="1" ht="12.75" x14ac:dyDescent="0.2">
      <c r="A62" s="129" t="s">
        <v>58</v>
      </c>
      <c r="B62" s="104"/>
      <c r="C62" s="106">
        <v>5716.36</v>
      </c>
      <c r="D62" s="103" t="e">
        <f t="shared" si="0"/>
        <v>#DIV/0!</v>
      </c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</row>
    <row r="63" spans="1:50" s="9" customFormat="1" ht="12.75" x14ac:dyDescent="0.2">
      <c r="A63" s="129" t="s">
        <v>59</v>
      </c>
      <c r="B63" s="104"/>
      <c r="C63" s="106">
        <v>7943.68</v>
      </c>
      <c r="D63" s="103" t="e">
        <f t="shared" si="0"/>
        <v>#DIV/0!</v>
      </c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</row>
    <row r="64" spans="1:50" s="9" customFormat="1" ht="12.75" x14ac:dyDescent="0.2">
      <c r="A64" s="129" t="s">
        <v>60</v>
      </c>
      <c r="B64" s="104"/>
      <c r="C64" s="106">
        <v>29220.58</v>
      </c>
      <c r="D64" s="103" t="e">
        <f t="shared" si="0"/>
        <v>#DIV/0!</v>
      </c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</row>
    <row r="65" spans="1:50" s="9" customFormat="1" ht="12.75" x14ac:dyDescent="0.2">
      <c r="A65" s="129" t="s">
        <v>61</v>
      </c>
      <c r="B65" s="104"/>
      <c r="C65" s="106">
        <v>1622.31</v>
      </c>
      <c r="D65" s="103" t="e">
        <f t="shared" si="0"/>
        <v>#DIV/0!</v>
      </c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</row>
    <row r="66" spans="1:50" s="9" customFormat="1" ht="12.75" x14ac:dyDescent="0.2">
      <c r="A66" s="129" t="s">
        <v>63</v>
      </c>
      <c r="B66" s="104"/>
      <c r="C66" s="105">
        <v>813.68</v>
      </c>
      <c r="D66" s="103" t="e">
        <f t="shared" si="0"/>
        <v>#DIV/0!</v>
      </c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</row>
    <row r="67" spans="1:50" s="9" customFormat="1" ht="12.75" x14ac:dyDescent="0.2">
      <c r="A67" s="129" t="s">
        <v>65</v>
      </c>
      <c r="B67" s="104"/>
      <c r="C67" s="106">
        <v>1945.66</v>
      </c>
      <c r="D67" s="103" t="e">
        <f t="shared" si="0"/>
        <v>#DIV/0!</v>
      </c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</row>
    <row r="68" spans="1:50" s="9" customFormat="1" ht="12.75" x14ac:dyDescent="0.2">
      <c r="A68" s="129" t="s">
        <v>66</v>
      </c>
      <c r="B68" s="104"/>
      <c r="C68" s="106">
        <v>6020.74</v>
      </c>
      <c r="D68" s="103" t="e">
        <f t="shared" si="0"/>
        <v>#DIV/0!</v>
      </c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</row>
    <row r="69" spans="1:50" s="9" customFormat="1" ht="12.75" x14ac:dyDescent="0.2">
      <c r="A69" s="129" t="s">
        <v>68</v>
      </c>
      <c r="B69" s="104"/>
      <c r="C69" s="106">
        <v>13563.88</v>
      </c>
      <c r="D69" s="103" t="e">
        <f t="shared" si="0"/>
        <v>#DIV/0!</v>
      </c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</row>
    <row r="70" spans="1:50" s="9" customFormat="1" ht="12.75" x14ac:dyDescent="0.2">
      <c r="A70" s="129" t="s">
        <v>70</v>
      </c>
      <c r="B70" s="104"/>
      <c r="C70" s="106">
        <v>1201</v>
      </c>
      <c r="D70" s="103" t="e">
        <f t="shared" si="0"/>
        <v>#DIV/0!</v>
      </c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</row>
    <row r="71" spans="1:50" s="9" customFormat="1" ht="12.75" x14ac:dyDescent="0.2">
      <c r="A71" s="129" t="s">
        <v>71</v>
      </c>
      <c r="B71" s="104"/>
      <c r="C71" s="105">
        <v>180</v>
      </c>
      <c r="D71" s="103" t="e">
        <f t="shared" si="0"/>
        <v>#DIV/0!</v>
      </c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</row>
    <row r="72" spans="1:50" s="9" customFormat="1" ht="12.75" x14ac:dyDescent="0.2">
      <c r="A72" s="129" t="s">
        <v>72</v>
      </c>
      <c r="B72" s="104"/>
      <c r="C72" s="106">
        <v>2745.58</v>
      </c>
      <c r="D72" s="103" t="e">
        <f t="shared" si="0"/>
        <v>#DIV/0!</v>
      </c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</row>
    <row r="73" spans="1:50" s="9" customFormat="1" ht="12.75" x14ac:dyDescent="0.2">
      <c r="A73" s="129" t="s">
        <v>73</v>
      </c>
      <c r="B73" s="104"/>
      <c r="C73" s="106">
        <v>2267.62</v>
      </c>
      <c r="D73" s="103" t="e">
        <f t="shared" si="0"/>
        <v>#DIV/0!</v>
      </c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</row>
    <row r="74" spans="1:50" s="9" customFormat="1" ht="12.75" x14ac:dyDescent="0.2">
      <c r="A74" s="129" t="s">
        <v>79</v>
      </c>
      <c r="B74" s="104"/>
      <c r="C74" s="105">
        <v>40</v>
      </c>
      <c r="D74" s="103" t="e">
        <f t="shared" si="0"/>
        <v>#DIV/0!</v>
      </c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</row>
    <row r="75" spans="1:50" s="9" customFormat="1" ht="12.75" x14ac:dyDescent="0.2">
      <c r="A75" s="128" t="s">
        <v>82</v>
      </c>
      <c r="B75" s="56">
        <v>264.52999999999997</v>
      </c>
      <c r="C75" s="56">
        <f>+C76</f>
        <v>128.04</v>
      </c>
      <c r="D75" s="62">
        <f t="shared" si="0"/>
        <v>48.402827656598497</v>
      </c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</row>
    <row r="76" spans="1:50" s="9" customFormat="1" ht="12.75" x14ac:dyDescent="0.2">
      <c r="A76" s="129" t="s">
        <v>86</v>
      </c>
      <c r="B76" s="104"/>
      <c r="C76" s="105">
        <v>128.04</v>
      </c>
      <c r="D76" s="103" t="e">
        <f t="shared" si="0"/>
        <v>#DIV/0!</v>
      </c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</row>
    <row r="77" spans="1:50" s="9" customFormat="1" ht="25.5" x14ac:dyDescent="0.2">
      <c r="A77" s="125" t="s">
        <v>130</v>
      </c>
      <c r="B77" s="55">
        <v>2200</v>
      </c>
      <c r="C77" s="55">
        <f>+C78</f>
        <v>1126.01</v>
      </c>
      <c r="D77" s="62">
        <f t="shared" ref="D77:D136" si="1">+C77/B77*100</f>
        <v>51.182272727272725</v>
      </c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</row>
    <row r="78" spans="1:50" s="9" customFormat="1" ht="12.75" x14ac:dyDescent="0.2">
      <c r="A78" s="128" t="s">
        <v>51</v>
      </c>
      <c r="B78" s="55">
        <v>2200</v>
      </c>
      <c r="C78" s="55">
        <f>+C79+C80</f>
        <v>1126.01</v>
      </c>
      <c r="D78" s="62">
        <f t="shared" si="1"/>
        <v>51.182272727272725</v>
      </c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</row>
    <row r="79" spans="1:50" s="9" customFormat="1" ht="12.75" x14ac:dyDescent="0.2">
      <c r="A79" s="129" t="s">
        <v>59</v>
      </c>
      <c r="B79" s="104"/>
      <c r="C79" s="105">
        <v>663.87</v>
      </c>
      <c r="D79" s="103" t="e">
        <f t="shared" si="1"/>
        <v>#DIV/0!</v>
      </c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</row>
    <row r="80" spans="1:50" s="9" customFormat="1" ht="12.75" x14ac:dyDescent="0.2">
      <c r="A80" s="129" t="s">
        <v>62</v>
      </c>
      <c r="B80" s="104"/>
      <c r="C80" s="105">
        <v>462.14</v>
      </c>
      <c r="D80" s="103" t="e">
        <f t="shared" si="1"/>
        <v>#DIV/0!</v>
      </c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</row>
    <row r="81" spans="1:50" s="9" customFormat="1" ht="12.75" x14ac:dyDescent="0.2">
      <c r="A81" s="125" t="s">
        <v>133</v>
      </c>
      <c r="B81" s="55">
        <v>3291759.02</v>
      </c>
      <c r="C81" s="55">
        <f>+C82+C87+C92+C93</f>
        <v>1869061.32</v>
      </c>
      <c r="D81" s="62">
        <f t="shared" si="1"/>
        <v>56.780016661122424</v>
      </c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</row>
    <row r="82" spans="1:50" s="9" customFormat="1" ht="12.75" x14ac:dyDescent="0.2">
      <c r="A82" s="128" t="s">
        <v>43</v>
      </c>
      <c r="B82" s="55">
        <v>3279602.15</v>
      </c>
      <c r="C82" s="55">
        <f>SUM(C83:C86)</f>
        <v>1861951.01</v>
      </c>
      <c r="D82" s="62">
        <f t="shared" si="1"/>
        <v>56.773685491089218</v>
      </c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</row>
    <row r="83" spans="1:50" s="9" customFormat="1" ht="12.75" x14ac:dyDescent="0.2">
      <c r="A83" s="129" t="s">
        <v>45</v>
      </c>
      <c r="B83" s="104"/>
      <c r="C83" s="106">
        <v>1509426.47</v>
      </c>
      <c r="D83" s="103" t="e">
        <f t="shared" si="1"/>
        <v>#DIV/0!</v>
      </c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</row>
    <row r="84" spans="1:50" s="9" customFormat="1" ht="12.75" x14ac:dyDescent="0.2">
      <c r="A84" s="129" t="s">
        <v>46</v>
      </c>
      <c r="B84" s="104"/>
      <c r="C84" s="106">
        <v>46926.07</v>
      </c>
      <c r="D84" s="103" t="e">
        <f t="shared" si="1"/>
        <v>#DIV/0!</v>
      </c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</row>
    <row r="85" spans="1:50" s="9" customFormat="1" ht="12.75" x14ac:dyDescent="0.2">
      <c r="A85" s="129" t="s">
        <v>48</v>
      </c>
      <c r="B85" s="104"/>
      <c r="C85" s="106">
        <v>48605.79</v>
      </c>
      <c r="D85" s="103" t="e">
        <f t="shared" si="1"/>
        <v>#DIV/0!</v>
      </c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</row>
    <row r="86" spans="1:50" s="9" customFormat="1" ht="12.75" x14ac:dyDescent="0.2">
      <c r="A86" s="129" t="s">
        <v>50</v>
      </c>
      <c r="B86" s="104"/>
      <c r="C86" s="106">
        <v>256992.68</v>
      </c>
      <c r="D86" s="103" t="e">
        <f t="shared" si="1"/>
        <v>#DIV/0!</v>
      </c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</row>
    <row r="87" spans="1:50" s="9" customFormat="1" ht="12.75" x14ac:dyDescent="0.2">
      <c r="A87" s="128" t="s">
        <v>51</v>
      </c>
      <c r="B87" s="55">
        <v>12019.78</v>
      </c>
      <c r="C87" s="55">
        <f>SUM(C88:C91)</f>
        <v>7110.3099999999995</v>
      </c>
      <c r="D87" s="62">
        <f t="shared" si="1"/>
        <v>59.155076049644826</v>
      </c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</row>
    <row r="88" spans="1:50" s="9" customFormat="1" ht="12.75" x14ac:dyDescent="0.2">
      <c r="A88" s="129" t="s">
        <v>58</v>
      </c>
      <c r="B88" s="104"/>
      <c r="C88" s="106">
        <v>1190.55</v>
      </c>
      <c r="D88" s="103" t="e">
        <f t="shared" si="1"/>
        <v>#DIV/0!</v>
      </c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</row>
    <row r="89" spans="1:50" s="9" customFormat="1" ht="12.75" x14ac:dyDescent="0.2">
      <c r="A89" s="129" t="s">
        <v>59</v>
      </c>
      <c r="B89" s="104"/>
      <c r="C89" s="105">
        <v>82.19</v>
      </c>
      <c r="D89" s="103" t="e">
        <f t="shared" si="1"/>
        <v>#DIV/0!</v>
      </c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</row>
    <row r="90" spans="1:50" s="9" customFormat="1" ht="12.75" x14ac:dyDescent="0.2">
      <c r="A90" s="129" t="s">
        <v>71</v>
      </c>
      <c r="B90" s="104"/>
      <c r="C90" s="106">
        <v>1841.57</v>
      </c>
      <c r="D90" s="103" t="e">
        <f t="shared" si="1"/>
        <v>#DIV/0!</v>
      </c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</row>
    <row r="91" spans="1:50" s="9" customFormat="1" ht="12.75" x14ac:dyDescent="0.2">
      <c r="A91" s="129" t="s">
        <v>80</v>
      </c>
      <c r="B91" s="104"/>
      <c r="C91" s="106">
        <v>3996</v>
      </c>
      <c r="D91" s="103" t="e">
        <f t="shared" si="1"/>
        <v>#DIV/0!</v>
      </c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</row>
    <row r="92" spans="1:50" s="9" customFormat="1" ht="12.75" x14ac:dyDescent="0.2">
      <c r="A92" s="128" t="s">
        <v>82</v>
      </c>
      <c r="B92" s="56">
        <v>10</v>
      </c>
      <c r="C92" s="54"/>
      <c r="D92" s="62">
        <f t="shared" si="1"/>
        <v>0</v>
      </c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</row>
    <row r="93" spans="1:50" s="9" customFormat="1" ht="25.5" x14ac:dyDescent="0.2">
      <c r="A93" s="128" t="s">
        <v>89</v>
      </c>
      <c r="B93" s="56">
        <v>127.09</v>
      </c>
      <c r="C93" s="118"/>
      <c r="D93" s="62">
        <f t="shared" si="1"/>
        <v>0</v>
      </c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</row>
    <row r="94" spans="1:50" s="9" customFormat="1" ht="25.5" x14ac:dyDescent="0.2">
      <c r="A94" s="125" t="s">
        <v>135</v>
      </c>
      <c r="B94" s="56">
        <v>220</v>
      </c>
      <c r="C94" s="119">
        <f>+C95+C97</f>
        <v>2535</v>
      </c>
      <c r="D94" s="62">
        <f t="shared" si="1"/>
        <v>1152.2727272727273</v>
      </c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</row>
    <row r="95" spans="1:50" s="9" customFormat="1" ht="12.75" x14ac:dyDescent="0.2">
      <c r="A95" s="128" t="s">
        <v>51</v>
      </c>
      <c r="B95" s="56">
        <v>200</v>
      </c>
      <c r="C95" s="119">
        <v>2535</v>
      </c>
      <c r="D95" s="62">
        <f t="shared" si="1"/>
        <v>1267.5</v>
      </c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</row>
    <row r="96" spans="1:50" s="9" customFormat="1" ht="12.75" x14ac:dyDescent="0.2">
      <c r="A96" s="131" t="s">
        <v>58</v>
      </c>
      <c r="B96" s="64"/>
      <c r="C96" s="107">
        <v>2535</v>
      </c>
      <c r="D96" s="103" t="e">
        <f t="shared" si="1"/>
        <v>#DIV/0!</v>
      </c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</row>
    <row r="97" spans="1:50" s="9" customFormat="1" ht="25.5" x14ac:dyDescent="0.2">
      <c r="A97" s="128" t="s">
        <v>89</v>
      </c>
      <c r="B97" s="56">
        <v>20</v>
      </c>
      <c r="C97" s="118"/>
      <c r="D97" s="62">
        <f t="shared" si="1"/>
        <v>0</v>
      </c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</row>
    <row r="98" spans="1:50" s="9" customFormat="1" ht="12.75" x14ac:dyDescent="0.2">
      <c r="A98" s="125" t="s">
        <v>136</v>
      </c>
      <c r="B98" s="56">
        <v>344.15</v>
      </c>
      <c r="C98" s="118"/>
      <c r="D98" s="62">
        <f t="shared" si="1"/>
        <v>0</v>
      </c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</row>
    <row r="99" spans="1:50" s="9" customFormat="1" ht="12.75" x14ac:dyDescent="0.2">
      <c r="A99" s="128" t="s">
        <v>51</v>
      </c>
      <c r="B99" s="56">
        <v>344.15</v>
      </c>
      <c r="C99" s="118"/>
      <c r="D99" s="62">
        <f t="shared" si="1"/>
        <v>0</v>
      </c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</row>
    <row r="100" spans="1:50" s="9" customFormat="1" ht="25.5" x14ac:dyDescent="0.2">
      <c r="A100" s="126" t="s">
        <v>141</v>
      </c>
      <c r="B100" s="116">
        <v>17306.47</v>
      </c>
      <c r="C100" s="116">
        <f>+C101+C120</f>
        <v>10899.2</v>
      </c>
      <c r="D100" s="117">
        <f t="shared" si="1"/>
        <v>62.977603173841921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</row>
    <row r="101" spans="1:50" s="66" customFormat="1" ht="12.75" x14ac:dyDescent="0.2">
      <c r="A101" s="127" t="s">
        <v>142</v>
      </c>
      <c r="B101" s="101">
        <v>14941.65</v>
      </c>
      <c r="C101" s="101">
        <f>+C102+C105+C108+C114</f>
        <v>8446.7000000000007</v>
      </c>
      <c r="D101" s="102">
        <f t="shared" si="1"/>
        <v>56.53123985637464</v>
      </c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</row>
    <row r="102" spans="1:50" s="9" customFormat="1" ht="12.75" x14ac:dyDescent="0.2">
      <c r="A102" s="125" t="s">
        <v>125</v>
      </c>
      <c r="B102" s="55">
        <v>3485.92</v>
      </c>
      <c r="C102" s="55">
        <f>+C103</f>
        <v>3256.84</v>
      </c>
      <c r="D102" s="62">
        <f t="shared" si="1"/>
        <v>93.428420617799617</v>
      </c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</row>
    <row r="103" spans="1:50" s="9" customFormat="1" ht="12.75" x14ac:dyDescent="0.2">
      <c r="A103" s="128" t="s">
        <v>43</v>
      </c>
      <c r="B103" s="55">
        <v>3485.92</v>
      </c>
      <c r="C103" s="55">
        <f>+C104</f>
        <v>3256.84</v>
      </c>
      <c r="D103" s="62">
        <f t="shared" si="1"/>
        <v>93.428420617799617</v>
      </c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</row>
    <row r="104" spans="1:50" s="9" customFormat="1" ht="12.75" x14ac:dyDescent="0.2">
      <c r="A104" s="129" t="s">
        <v>45</v>
      </c>
      <c r="B104" s="104"/>
      <c r="C104" s="106">
        <v>3256.84</v>
      </c>
      <c r="D104" s="103" t="e">
        <f t="shared" si="1"/>
        <v>#DIV/0!</v>
      </c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</row>
    <row r="105" spans="1:50" s="9" customFormat="1" ht="12.75" x14ac:dyDescent="0.2">
      <c r="A105" s="125" t="s">
        <v>131</v>
      </c>
      <c r="B105" s="55">
        <v>3416.66</v>
      </c>
      <c r="C105" s="54"/>
      <c r="D105" s="62">
        <f t="shared" si="1"/>
        <v>0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</row>
    <row r="106" spans="1:50" s="9" customFormat="1" ht="12.75" x14ac:dyDescent="0.2">
      <c r="A106" s="128" t="s">
        <v>43</v>
      </c>
      <c r="B106" s="55">
        <v>3416.66</v>
      </c>
      <c r="C106" s="54"/>
      <c r="D106" s="62">
        <f t="shared" si="1"/>
        <v>0</v>
      </c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</row>
    <row r="107" spans="1:50" s="9" customFormat="1" ht="12.75" x14ac:dyDescent="0.2">
      <c r="A107" s="128"/>
      <c r="B107" s="55"/>
      <c r="C107" s="54"/>
      <c r="D107" s="62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</row>
    <row r="108" spans="1:50" s="9" customFormat="1" ht="12.75" x14ac:dyDescent="0.2">
      <c r="A108" s="125" t="s">
        <v>132</v>
      </c>
      <c r="B108" s="55">
        <v>8039.07</v>
      </c>
      <c r="C108" s="55">
        <f>+C109+C112</f>
        <v>1319.2600000000002</v>
      </c>
      <c r="D108" s="62">
        <f t="shared" si="1"/>
        <v>16.410604709251196</v>
      </c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</row>
    <row r="109" spans="1:50" s="9" customFormat="1" ht="12.75" x14ac:dyDescent="0.2">
      <c r="A109" s="128" t="s">
        <v>43</v>
      </c>
      <c r="B109" s="55">
        <v>7480.35</v>
      </c>
      <c r="C109" s="55">
        <f>+C110+C111</f>
        <v>1179.3800000000001</v>
      </c>
      <c r="D109" s="62">
        <f t="shared" si="1"/>
        <v>15.766374568034919</v>
      </c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</row>
    <row r="110" spans="1:50" s="9" customFormat="1" ht="12.75" x14ac:dyDescent="0.2">
      <c r="A110" s="129" t="s">
        <v>48</v>
      </c>
      <c r="B110" s="104"/>
      <c r="C110" s="105">
        <v>400</v>
      </c>
      <c r="D110" s="103" t="e">
        <f t="shared" si="1"/>
        <v>#DIV/0!</v>
      </c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</row>
    <row r="111" spans="1:50" s="9" customFormat="1" ht="12.75" x14ac:dyDescent="0.2">
      <c r="A111" s="129" t="s">
        <v>50</v>
      </c>
      <c r="B111" s="104"/>
      <c r="C111" s="105">
        <v>779.38</v>
      </c>
      <c r="D111" s="103" t="e">
        <f t="shared" si="1"/>
        <v>#DIV/0!</v>
      </c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</row>
    <row r="112" spans="1:50" s="9" customFormat="1" ht="12.75" x14ac:dyDescent="0.2">
      <c r="A112" s="132" t="s">
        <v>51</v>
      </c>
      <c r="B112" s="112">
        <v>558.72</v>
      </c>
      <c r="C112" s="112">
        <f>+C113</f>
        <v>139.88</v>
      </c>
      <c r="D112" s="113">
        <f t="shared" si="1"/>
        <v>25.035796105383735</v>
      </c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</row>
    <row r="113" spans="1:50" s="9" customFormat="1" ht="12.75" x14ac:dyDescent="0.2">
      <c r="A113" s="129" t="s">
        <v>54</v>
      </c>
      <c r="B113" s="104"/>
      <c r="C113" s="105">
        <v>139.88</v>
      </c>
      <c r="D113" s="103" t="e">
        <f t="shared" si="1"/>
        <v>#DIV/0!</v>
      </c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</row>
    <row r="114" spans="1:50" s="9" customFormat="1" ht="12.75" x14ac:dyDescent="0.2">
      <c r="A114" s="125" t="s">
        <v>134</v>
      </c>
      <c r="B114" s="54"/>
      <c r="C114" s="55">
        <f>+C115+C118</f>
        <v>3870.6</v>
      </c>
      <c r="D114" s="103" t="e">
        <f t="shared" si="1"/>
        <v>#DIV/0!</v>
      </c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</row>
    <row r="115" spans="1:50" s="9" customFormat="1" ht="12.75" x14ac:dyDescent="0.2">
      <c r="A115" s="128" t="s">
        <v>43</v>
      </c>
      <c r="B115" s="54"/>
      <c r="C115" s="55">
        <f>+C116+C117</f>
        <v>3738.42</v>
      </c>
      <c r="D115" s="103" t="e">
        <f t="shared" si="1"/>
        <v>#DIV/0!</v>
      </c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</row>
    <row r="116" spans="1:50" s="9" customFormat="1" ht="12.75" x14ac:dyDescent="0.2">
      <c r="A116" s="129" t="s">
        <v>45</v>
      </c>
      <c r="B116" s="104"/>
      <c r="C116" s="106">
        <v>3416.66</v>
      </c>
      <c r="D116" s="103" t="e">
        <f t="shared" si="1"/>
        <v>#DIV/0!</v>
      </c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</row>
    <row r="117" spans="1:50" s="9" customFormat="1" ht="12.75" x14ac:dyDescent="0.2">
      <c r="A117" s="129" t="s">
        <v>50</v>
      </c>
      <c r="B117" s="104"/>
      <c r="C117" s="105">
        <v>321.76</v>
      </c>
      <c r="D117" s="103" t="e">
        <f t="shared" si="1"/>
        <v>#DIV/0!</v>
      </c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</row>
    <row r="118" spans="1:50" s="9" customFormat="1" ht="12.75" x14ac:dyDescent="0.2">
      <c r="A118" s="128" t="s">
        <v>51</v>
      </c>
      <c r="B118" s="54"/>
      <c r="C118" s="56">
        <f>+C119</f>
        <v>132.18</v>
      </c>
      <c r="D118" s="103" t="e">
        <f t="shared" si="1"/>
        <v>#DIV/0!</v>
      </c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</row>
    <row r="119" spans="1:50" s="9" customFormat="1" ht="12.75" x14ac:dyDescent="0.2">
      <c r="A119" s="129" t="s">
        <v>54</v>
      </c>
      <c r="B119" s="104"/>
      <c r="C119" s="105">
        <v>132.18</v>
      </c>
      <c r="D119" s="103" t="e">
        <f t="shared" si="1"/>
        <v>#DIV/0!</v>
      </c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</row>
    <row r="120" spans="1:50" s="66" customFormat="1" ht="25.5" x14ac:dyDescent="0.2">
      <c r="A120" s="127" t="s">
        <v>143</v>
      </c>
      <c r="B120" s="101">
        <v>2364.8200000000002</v>
      </c>
      <c r="C120" s="101">
        <f>+C121</f>
        <v>2452.5</v>
      </c>
      <c r="D120" s="102">
        <f t="shared" si="1"/>
        <v>103.70768176859127</v>
      </c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</row>
    <row r="121" spans="1:50" s="9" customFormat="1" ht="12.75" x14ac:dyDescent="0.2">
      <c r="A121" s="125" t="s">
        <v>133</v>
      </c>
      <c r="B121" s="55">
        <v>2364.8200000000002</v>
      </c>
      <c r="C121" s="55">
        <f>+C122</f>
        <v>2452.5</v>
      </c>
      <c r="D121" s="62">
        <f t="shared" si="1"/>
        <v>103.70768176859127</v>
      </c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</row>
    <row r="122" spans="1:50" s="9" customFormat="1" ht="25.5" x14ac:dyDescent="0.2">
      <c r="A122" s="128" t="s">
        <v>90</v>
      </c>
      <c r="B122" s="55">
        <v>2364.8200000000002</v>
      </c>
      <c r="C122" s="55">
        <f>+C123</f>
        <v>2452.5</v>
      </c>
      <c r="D122" s="62">
        <f t="shared" si="1"/>
        <v>103.70768176859127</v>
      </c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</row>
    <row r="123" spans="1:50" s="9" customFormat="1" ht="12.75" x14ac:dyDescent="0.2">
      <c r="A123" s="129" t="s">
        <v>92</v>
      </c>
      <c r="B123" s="104"/>
      <c r="C123" s="106">
        <v>2452.5</v>
      </c>
      <c r="D123" s="103" t="e">
        <f t="shared" si="1"/>
        <v>#DIV/0!</v>
      </c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</row>
    <row r="124" spans="1:50" s="9" customFormat="1" ht="25.5" x14ac:dyDescent="0.2">
      <c r="A124" s="126" t="s">
        <v>144</v>
      </c>
      <c r="B124" s="116">
        <v>14753.33</v>
      </c>
      <c r="C124" s="116">
        <f>+C125</f>
        <v>1708.29</v>
      </c>
      <c r="D124" s="117">
        <f t="shared" si="1"/>
        <v>11.579013009266383</v>
      </c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</row>
    <row r="125" spans="1:50" s="9" customFormat="1" ht="12.75" x14ac:dyDescent="0.2">
      <c r="A125" s="133" t="s">
        <v>145</v>
      </c>
      <c r="B125" s="67">
        <v>14753.33</v>
      </c>
      <c r="C125" s="67">
        <f>+C126+C129+C132+C134</f>
        <v>1708.29</v>
      </c>
      <c r="D125" s="67">
        <f t="shared" si="1"/>
        <v>11.579013009266383</v>
      </c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</row>
    <row r="126" spans="1:50" s="9" customFormat="1" ht="25.5" x14ac:dyDescent="0.2">
      <c r="A126" s="125" t="s">
        <v>128</v>
      </c>
      <c r="B126" s="55">
        <v>13276.61</v>
      </c>
      <c r="C126" s="56">
        <f>+C127</f>
        <v>103.29</v>
      </c>
      <c r="D126" s="62">
        <f t="shared" si="1"/>
        <v>0.77798474158689601</v>
      </c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</row>
    <row r="127" spans="1:50" s="9" customFormat="1" ht="12.75" x14ac:dyDescent="0.2">
      <c r="A127" s="128" t="s">
        <v>94</v>
      </c>
      <c r="B127" s="55">
        <v>13276.61</v>
      </c>
      <c r="C127" s="56">
        <f>+C128</f>
        <v>103.29</v>
      </c>
      <c r="D127" s="62">
        <f t="shared" si="1"/>
        <v>0.77798474158689601</v>
      </c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</row>
    <row r="128" spans="1:50" s="9" customFormat="1" ht="12.75" x14ac:dyDescent="0.2">
      <c r="A128" s="129" t="s">
        <v>97</v>
      </c>
      <c r="B128" s="104"/>
      <c r="C128" s="105">
        <v>103.29</v>
      </c>
      <c r="D128" s="103" t="e">
        <f t="shared" si="1"/>
        <v>#DIV/0!</v>
      </c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</row>
    <row r="129" spans="1:50" s="9" customFormat="1" ht="25.5" x14ac:dyDescent="0.2">
      <c r="A129" s="125" t="s">
        <v>130</v>
      </c>
      <c r="B129" s="56">
        <v>500</v>
      </c>
      <c r="C129" s="56">
        <f>+C130</f>
        <v>757</v>
      </c>
      <c r="D129" s="62">
        <f t="shared" si="1"/>
        <v>151.4</v>
      </c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</row>
    <row r="130" spans="1:50" s="9" customFormat="1" ht="12.75" x14ac:dyDescent="0.2">
      <c r="A130" s="128" t="s">
        <v>94</v>
      </c>
      <c r="B130" s="56">
        <v>500</v>
      </c>
      <c r="C130" s="56">
        <f>+C131</f>
        <v>757</v>
      </c>
      <c r="D130" s="62">
        <f t="shared" si="1"/>
        <v>151.4</v>
      </c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</row>
    <row r="131" spans="1:50" s="9" customFormat="1" ht="12.75" x14ac:dyDescent="0.2">
      <c r="A131" s="129" t="s">
        <v>96</v>
      </c>
      <c r="B131" s="104"/>
      <c r="C131" s="105">
        <v>757</v>
      </c>
      <c r="D131" s="103" t="e">
        <f t="shared" si="1"/>
        <v>#DIV/0!</v>
      </c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</row>
    <row r="132" spans="1:50" s="9" customFormat="1" ht="12.75" x14ac:dyDescent="0.2">
      <c r="A132" s="125" t="s">
        <v>133</v>
      </c>
      <c r="B132" s="56">
        <v>132.72</v>
      </c>
      <c r="C132" s="54"/>
      <c r="D132" s="62">
        <f t="shared" si="1"/>
        <v>0</v>
      </c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</row>
    <row r="133" spans="1:50" s="9" customFormat="1" ht="12.75" x14ac:dyDescent="0.2">
      <c r="A133" s="128" t="s">
        <v>94</v>
      </c>
      <c r="B133" s="56">
        <v>132.72</v>
      </c>
      <c r="C133" s="54"/>
      <c r="D133" s="62">
        <f t="shared" si="1"/>
        <v>0</v>
      </c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</row>
    <row r="134" spans="1:50" s="9" customFormat="1" ht="12.75" x14ac:dyDescent="0.2">
      <c r="A134" s="125" t="s">
        <v>136</v>
      </c>
      <c r="B134" s="56">
        <v>844</v>
      </c>
      <c r="C134" s="56">
        <f>+C135</f>
        <v>848</v>
      </c>
      <c r="D134" s="62">
        <f t="shared" si="1"/>
        <v>100.47393364928909</v>
      </c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</row>
    <row r="135" spans="1:50" s="9" customFormat="1" ht="12.75" x14ac:dyDescent="0.2">
      <c r="A135" s="128" t="s">
        <v>94</v>
      </c>
      <c r="B135" s="56">
        <v>844</v>
      </c>
      <c r="C135" s="56">
        <f>+C136</f>
        <v>848</v>
      </c>
      <c r="D135" s="62">
        <f t="shared" si="1"/>
        <v>100.47393364928909</v>
      </c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</row>
    <row r="136" spans="1:50" s="9" customFormat="1" ht="12.75" x14ac:dyDescent="0.2">
      <c r="A136" s="129" t="s">
        <v>96</v>
      </c>
      <c r="B136" s="105">
        <v>844</v>
      </c>
      <c r="C136" s="105">
        <v>848</v>
      </c>
      <c r="D136" s="106">
        <f t="shared" si="1"/>
        <v>100.47393364928909</v>
      </c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</row>
  </sheetData>
  <mergeCells count="1">
    <mergeCell ref="A6:F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L18"/>
  <sheetViews>
    <sheetView topLeftCell="A4" zoomScaleNormal="100" workbookViewId="0">
      <selection activeCell="E25" sqref="E25"/>
    </sheetView>
  </sheetViews>
  <sheetFormatPr defaultRowHeight="15" x14ac:dyDescent="0.25"/>
  <cols>
    <col min="4" max="4" width="10.7109375" customWidth="1"/>
    <col min="5" max="5" width="20.5703125" customWidth="1"/>
    <col min="8" max="8" width="17.42578125" customWidth="1"/>
    <col min="10" max="10" width="15.5703125" customWidth="1"/>
    <col min="11" max="11" width="15" customWidth="1"/>
    <col min="12" max="12" width="15.42578125" customWidth="1"/>
  </cols>
  <sheetData>
    <row r="7" spans="4:12" ht="15.75" x14ac:dyDescent="0.25">
      <c r="D7" s="158" t="s">
        <v>169</v>
      </c>
      <c r="E7" s="159"/>
      <c r="F7" s="159"/>
      <c r="G7" s="159"/>
      <c r="H7" s="159"/>
      <c r="I7" s="159"/>
      <c r="J7" s="159"/>
      <c r="K7" s="159"/>
    </row>
    <row r="9" spans="4:12" x14ac:dyDescent="0.25">
      <c r="D9" s="160" t="s">
        <v>170</v>
      </c>
    </row>
    <row r="10" spans="4:12" x14ac:dyDescent="0.25">
      <c r="D10" s="160"/>
    </row>
    <row r="12" spans="4:12" ht="15.75" x14ac:dyDescent="0.25">
      <c r="D12" s="161" t="s">
        <v>171</v>
      </c>
      <c r="E12" s="162" t="s">
        <v>172</v>
      </c>
      <c r="F12" s="163"/>
      <c r="G12" s="163"/>
      <c r="H12" s="164"/>
      <c r="I12" s="164"/>
      <c r="J12" s="164"/>
      <c r="K12" s="164"/>
      <c r="L12" s="164"/>
    </row>
    <row r="13" spans="4:12" x14ac:dyDescent="0.25">
      <c r="D13" s="164"/>
      <c r="E13" s="164"/>
      <c r="F13" s="164"/>
      <c r="G13" s="164"/>
      <c r="H13" s="164"/>
      <c r="I13" s="164"/>
      <c r="J13" s="164"/>
      <c r="K13" s="164"/>
      <c r="L13" s="164"/>
    </row>
    <row r="14" spans="4:12" x14ac:dyDescent="0.25">
      <c r="D14" s="165" t="s">
        <v>181</v>
      </c>
      <c r="E14" s="165"/>
      <c r="F14" s="165"/>
      <c r="G14" s="165"/>
      <c r="H14" s="165"/>
      <c r="I14" s="165"/>
      <c r="J14" s="165"/>
      <c r="K14" s="165"/>
      <c r="L14" s="165"/>
    </row>
    <row r="15" spans="4:12" ht="15.75" thickBot="1" x14ac:dyDescent="0.3">
      <c r="D15" s="166"/>
      <c r="E15" s="166"/>
      <c r="F15" s="166"/>
      <c r="G15" s="166"/>
      <c r="H15" s="166"/>
      <c r="I15" s="166"/>
      <c r="J15" s="166"/>
      <c r="K15" s="166"/>
      <c r="L15" s="166"/>
    </row>
    <row r="16" spans="4:12" ht="55.15" customHeight="1" thickBot="1" x14ac:dyDescent="0.3">
      <c r="D16" s="167" t="s">
        <v>173</v>
      </c>
      <c r="E16" s="167" t="s">
        <v>174</v>
      </c>
      <c r="F16" s="167" t="s">
        <v>175</v>
      </c>
      <c r="G16" s="167" t="s">
        <v>176</v>
      </c>
      <c r="H16" s="167" t="s">
        <v>182</v>
      </c>
      <c r="I16" s="167" t="s">
        <v>177</v>
      </c>
      <c r="J16" s="167" t="s">
        <v>178</v>
      </c>
      <c r="K16" s="167" t="s">
        <v>179</v>
      </c>
      <c r="L16" s="167" t="s">
        <v>183</v>
      </c>
    </row>
    <row r="17" spans="4:12" ht="38.450000000000003" customHeight="1" thickBot="1" x14ac:dyDescent="0.3">
      <c r="D17" s="168"/>
      <c r="E17" s="169"/>
      <c r="F17" s="169"/>
      <c r="G17" s="169"/>
      <c r="H17" s="170">
        <v>0</v>
      </c>
      <c r="I17" s="170"/>
      <c r="J17" s="170"/>
      <c r="K17" s="170"/>
      <c r="L17" s="171">
        <v>0</v>
      </c>
    </row>
    <row r="18" spans="4:12" ht="15.75" thickBot="1" x14ac:dyDescent="0.3">
      <c r="D18" s="172"/>
      <c r="E18" s="172"/>
      <c r="F18" s="172"/>
      <c r="G18" s="173" t="s">
        <v>180</v>
      </c>
      <c r="H18" s="174">
        <f>SUM(H17:H17)</f>
        <v>0</v>
      </c>
      <c r="I18" s="174">
        <f>SUM(I17:I17)</f>
        <v>0</v>
      </c>
      <c r="J18" s="174">
        <f>SUM(J17:J17)</f>
        <v>0</v>
      </c>
      <c r="K18" s="174">
        <f>SUM(K17:K17)</f>
        <v>0</v>
      </c>
      <c r="L18" s="174">
        <f>SUM(L17:L17)</f>
        <v>0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7</vt:i4>
      </vt:variant>
    </vt:vector>
  </HeadingPairs>
  <TitlesOfParts>
    <vt:vector size="15" baseType="lpstr">
      <vt:lpstr>SAŽETAK OPĆEG DIJELA</vt:lpstr>
      <vt:lpstr>Račun prihoda i rashoda</vt:lpstr>
      <vt:lpstr>Prihodi i rashodi po izvorima</vt:lpstr>
      <vt:lpstr>Rashodi prema funk.klas</vt:lpstr>
      <vt:lpstr>Račun financiranja</vt:lpstr>
      <vt:lpstr>Račun financiranja po izvorima</vt:lpstr>
      <vt:lpstr>Posebni dio</vt:lpstr>
      <vt:lpstr>Posebni izvj o zaduživanju</vt:lpstr>
      <vt:lpstr>'Posebni dio'!Podrucje_ispisa</vt:lpstr>
      <vt:lpstr>'Posebni izvj o zaduživanju'!Podrucje_ispisa</vt:lpstr>
      <vt:lpstr>'Prihodi i rashodi po izvorima'!Podrucje_ispisa</vt:lpstr>
      <vt:lpstr>'Račun financiranja'!Podrucje_ispisa</vt:lpstr>
      <vt:lpstr>'Račun financiranja po izvorima'!Podrucje_ispisa</vt:lpstr>
      <vt:lpstr>'Račun prihoda i rashoda'!Podrucje_ispisa</vt:lpstr>
      <vt:lpstr>'SAŽETAK OPĆEG DIJELA'!Podrucje_ispisa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Korisnik</dc:creator>
  <cp:lastModifiedBy>Korisnik</cp:lastModifiedBy>
  <cp:lastPrinted>2025-07-08T10:30:00Z</cp:lastPrinted>
  <dcterms:created xsi:type="dcterms:W3CDTF">2025-06-25T09:55:11Z</dcterms:created>
  <dcterms:modified xsi:type="dcterms:W3CDTF">2025-07-10T09:53:27Z</dcterms:modified>
</cp:coreProperties>
</file>