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irna\Downloads\"/>
    </mc:Choice>
  </mc:AlternateContent>
  <xr:revisionPtr revIDLastSave="0" documentId="8_{C94E2900-5170-4C7C-A947-2C2F4DD377D8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SAŽETAK" sheetId="5" r:id="rId1"/>
    <sheet name="Račun prihoda i rashoda" sheetId="2" r:id="rId2"/>
    <sheet name="Prihodi i rashodi po izvorima" sheetId="3" r:id="rId3"/>
    <sheet name="Rashodi prema funkcijskoj kl" sheetId="4" r:id="rId4"/>
    <sheet name="Račun financiranja" sheetId="8" r:id="rId5"/>
    <sheet name="Račun financiranja po izvorima" sheetId="9" r:id="rId6"/>
    <sheet name="POSEBNI DIO" sheetId="6" r:id="rId7"/>
  </sheets>
  <definedNames>
    <definedName name="_xlnm.Print_Area" localSheetId="6">'POSEBNI DIO'!$A$1:$I$134</definedName>
    <definedName name="_xlnm.Print_Area" localSheetId="2">'Prihodi i rashodi po izvorima'!$A$2:$F$55</definedName>
    <definedName name="_xlnm.Print_Area" localSheetId="4">'Račun financiranja'!$A$1:$J$15</definedName>
    <definedName name="_xlnm.Print_Area" localSheetId="5">'Račun financiranja po izvorima'!$A$1:$J$15</definedName>
    <definedName name="_xlnm.Print_Area" localSheetId="1">'Račun prihoda i rashoda'!$A$2:$J$35</definedName>
    <definedName name="_xlnm.Print_Area" localSheetId="3">'Rashodi prema funkcijskoj kl'!$A$1:$J$14</definedName>
    <definedName name="_xlnm.Print_Area" localSheetId="0">SAŽETAK!$A$1:$J$41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6" l="1"/>
  <c r="F43" i="6" s="1"/>
  <c r="F42" i="6" s="1"/>
  <c r="F37" i="6" s="1"/>
  <c r="F20" i="6" s="1"/>
  <c r="F19" i="6" s="1"/>
  <c r="F12" i="6" s="1"/>
  <c r="E44" i="6"/>
  <c r="E43" i="6" s="1"/>
  <c r="E42" i="6" s="1"/>
  <c r="E37" i="6" s="1"/>
  <c r="E20" i="6" s="1"/>
  <c r="E19" i="6" s="1"/>
  <c r="E12" i="6" s="1"/>
  <c r="D44" i="6"/>
  <c r="D43" i="6"/>
  <c r="D42" i="6" s="1"/>
  <c r="D37" i="6" s="1"/>
  <c r="D20" i="6" s="1"/>
  <c r="D19" i="6" s="1"/>
  <c r="D12" i="6" s="1"/>
  <c r="F12" i="4"/>
  <c r="F11" i="4" s="1"/>
  <c r="E12" i="4"/>
  <c r="E14" i="4" s="1"/>
  <c r="D12" i="4"/>
  <c r="D14" i="4" s="1"/>
  <c r="F45" i="3"/>
  <c r="F43" i="3" s="1"/>
  <c r="F55" i="3" s="1"/>
  <c r="E45" i="3"/>
  <c r="E43" i="3" s="1"/>
  <c r="E55" i="3" s="1"/>
  <c r="D45" i="3"/>
  <c r="D43" i="3" s="1"/>
  <c r="D55" i="3" s="1"/>
  <c r="F23" i="3"/>
  <c r="F21" i="3" s="1"/>
  <c r="F30" i="3" s="1"/>
  <c r="E23" i="3"/>
  <c r="E21" i="3" s="1"/>
  <c r="E30" i="3" s="1"/>
  <c r="D23" i="3"/>
  <c r="D21" i="3" s="1"/>
  <c r="D30" i="3" s="1"/>
  <c r="F28" i="2"/>
  <c r="F26" i="2" s="1"/>
  <c r="F35" i="2" s="1"/>
  <c r="E28" i="2"/>
  <c r="E26" i="2" s="1"/>
  <c r="E35" i="2" s="1"/>
  <c r="D28" i="2"/>
  <c r="E32" i="2"/>
  <c r="F32" i="2"/>
  <c r="D32" i="2"/>
  <c r="D26" i="2"/>
  <c r="D35" i="2" s="1"/>
  <c r="F17" i="2"/>
  <c r="E17" i="2"/>
  <c r="E18" i="2" s="1"/>
  <c r="E12" i="2" s="1"/>
  <c r="F18" i="2"/>
  <c r="F12" i="2" s="1"/>
  <c r="D17" i="2"/>
  <c r="D18" i="2" s="1"/>
  <c r="D12" i="2" s="1"/>
  <c r="J13" i="5"/>
  <c r="J10" i="5"/>
  <c r="I13" i="5"/>
  <c r="I10" i="5"/>
  <c r="H13" i="5"/>
  <c r="H10" i="5"/>
  <c r="D11" i="4" l="1"/>
  <c r="F14" i="4"/>
  <c r="E11" i="4"/>
  <c r="G30" i="5"/>
  <c r="B118" i="6" l="1"/>
  <c r="B117" i="6" s="1"/>
  <c r="B107" i="6"/>
  <c r="B104" i="6"/>
  <c r="B100" i="6"/>
  <c r="B99" i="6" s="1"/>
  <c r="B65" i="6"/>
  <c r="B64" i="6" s="1"/>
  <c r="B60" i="6"/>
  <c r="B49" i="6"/>
  <c r="B51" i="6"/>
  <c r="B57" i="6"/>
  <c r="B37" i="6"/>
  <c r="B43" i="6"/>
  <c r="B39" i="6"/>
  <c r="B34" i="6"/>
  <c r="B27" i="6"/>
  <c r="B29" i="6"/>
  <c r="B21" i="6"/>
  <c r="B11" i="4" l="1"/>
  <c r="B14" i="4" s="1"/>
  <c r="B55" i="3"/>
  <c r="B30" i="3"/>
  <c r="B26" i="2"/>
  <c r="B32" i="2"/>
  <c r="B18" i="2"/>
  <c r="B12" i="2" s="1"/>
  <c r="B35" i="2" l="1"/>
  <c r="B10" i="9"/>
  <c r="B9" i="9" s="1"/>
  <c r="E14" i="8" l="1"/>
  <c r="E13" i="8" s="1"/>
  <c r="D10" i="8"/>
  <c r="D9" i="8" s="1"/>
  <c r="C11" i="4"/>
  <c r="C14" i="4" s="1"/>
  <c r="C26" i="2"/>
  <c r="C35" i="2" s="1"/>
  <c r="C12" i="2"/>
  <c r="C18" i="2" s="1"/>
  <c r="J36" i="5" l="1"/>
  <c r="I36" i="5"/>
  <c r="H36" i="5"/>
  <c r="G36" i="5"/>
  <c r="F36" i="5"/>
  <c r="J28" i="5"/>
  <c r="I28" i="5"/>
  <c r="H28" i="5"/>
  <c r="G28" i="5"/>
  <c r="F28" i="5"/>
  <c r="J19" i="5"/>
  <c r="I19" i="5"/>
  <c r="H19" i="5"/>
  <c r="G19" i="5"/>
  <c r="F19" i="5"/>
  <c r="F41" i="5" l="1"/>
  <c r="G38" i="5" s="1"/>
  <c r="G41" i="5" s="1"/>
  <c r="H38" i="5" s="1"/>
  <c r="H41" i="5" s="1"/>
  <c r="I38" i="5" s="1"/>
  <c r="I41" i="5" s="1"/>
  <c r="J38" i="5" s="1"/>
  <c r="J41" i="5" s="1"/>
  <c r="J23" i="5"/>
  <c r="I23" i="5"/>
  <c r="H23" i="5"/>
  <c r="G23" i="5"/>
  <c r="F23" i="5"/>
  <c r="J12" i="5"/>
  <c r="I12" i="5"/>
  <c r="H12" i="5"/>
  <c r="G12" i="5"/>
  <c r="F12" i="5"/>
  <c r="J9" i="5"/>
  <c r="I9" i="5"/>
  <c r="H9" i="5"/>
  <c r="G9" i="5"/>
  <c r="F9" i="5"/>
  <c r="I15" i="5" l="1"/>
  <c r="I24" i="5" s="1"/>
  <c r="I31" i="5" s="1"/>
  <c r="I32" i="5" s="1"/>
  <c r="J15" i="5"/>
  <c r="J24" i="5" s="1"/>
  <c r="J31" i="5" s="1"/>
  <c r="J32" i="5" s="1"/>
  <c r="H15" i="5"/>
  <c r="H24" i="5" s="1"/>
  <c r="H31" i="5" s="1"/>
  <c r="F15" i="5"/>
  <c r="F24" i="5" s="1"/>
  <c r="F31" i="5" s="1"/>
  <c r="F32" i="5" s="1"/>
  <c r="G15" i="5"/>
  <c r="G24" i="5" s="1"/>
  <c r="G31" i="5" s="1"/>
  <c r="G32" i="5" s="1"/>
  <c r="H32" i="5" l="1"/>
</calcChain>
</file>

<file path=xl/sharedStrings.xml><?xml version="1.0" encoding="utf-8"?>
<sst xmlns="http://schemas.openxmlformats.org/spreadsheetml/2006/main" count="296" uniqueCount="119">
  <si>
    <t>Oznaka</t>
  </si>
  <si>
    <t>Plan 2025.</t>
  </si>
  <si>
    <t>Projekcija 2026.</t>
  </si>
  <si>
    <t>Projekcija 2027.</t>
  </si>
  <si>
    <t>6 Prihodi poslovanja</t>
  </si>
  <si>
    <t>SVEUKUPNO PRIHODI</t>
  </si>
  <si>
    <t>3 Rashodi poslovanja</t>
  </si>
  <si>
    <t>4 Rashodi za nabavu nefinancijske imovine</t>
  </si>
  <si>
    <t>SVEUKUPNO RASHODI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</si>
  <si>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</si>
  <si>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</si>
  <si>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</si>
  <si>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</si>
  <si>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</si>
  <si>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31 Rashodi za zaposlene</t>
  </si>
  <si>
    <t>32 Materijalni rashodi</t>
  </si>
  <si>
    <t>34 Financijski rashodi</t>
  </si>
  <si>
    <t>37 Naknade građanima i kućanstvima na temelju osiguranja i druge naknade</t>
  </si>
  <si>
    <t>38 Ostali rashodi</t>
  </si>
  <si>
    <t>42 Rashodi za nabavu proizvedene dugotrajne imovine</t>
  </si>
  <si>
    <t>Izvor: 1 OPĆI PRIHODI I PRIMICI</t>
  </si>
  <si>
    <t>Izvor: 11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</si>
  <si>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</si>
  <si>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</si>
  <si>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</si>
  <si>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</si>
  <si>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</si>
  <si>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</si>
  <si>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51 Pomoći</t>
  </si>
  <si>
    <t>Izvor: 52 Pomoći - proračunski korisnici</t>
  </si>
  <si>
    <t>Izvor: 6 DONACIJE</t>
  </si>
  <si>
    <t>Izvor: 62 Donacije - proračunski korisnici</t>
  </si>
  <si>
    <t>Izvor: 38 Prenesena sredstva - vlastiti prihodi proračunskih korisnika</t>
  </si>
  <si>
    <t>Izvor: 48 Prenesena sredstva - namjenski prihodi</t>
  </si>
  <si>
    <t>Izvor: 58 Prenesena sredstva - pomoći</t>
  </si>
  <si>
    <t>Funk. klas: 09 OBRAZOVANJE</t>
  </si>
  <si>
    <t>092 Srednjoškolsko obrazovanje</t>
  </si>
  <si>
    <t>098 Usluge obrazovanja koje nisu drugdje svrstane</t>
  </si>
  <si>
    <t>SVEUKUPNO RASHODI I IZDACI</t>
  </si>
  <si>
    <t>Program: 5306 Obilježavanje postignuća učenika i nastavnika</t>
  </si>
  <si>
    <t>A 530605 Natjecanja i smotre</t>
  </si>
  <si>
    <t>Program: 5501 Srednjoškolsko obrazovanje</t>
  </si>
  <si>
    <t>A 550101 Osiguravanje uvjeta rada</t>
  </si>
  <si>
    <t>Program: 5502 Unapređenje kvalitete odgojno obrazovnog sustava</t>
  </si>
  <si>
    <t>A 550205 Sufinanciranje rada pomoćnika u nastavi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</si>
  <si>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</si>
  <si>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</si>
  <si>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</si>
  <si>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t>I. OPĆI DIO</t>
  </si>
  <si>
    <t>A) SAŽETAK RAČUNA PRIHODA I RASHODA</t>
  </si>
  <si>
    <t>EUR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</si>
  <si>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</si>
  <si>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</si>
  <si>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</si>
  <si>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</si>
  <si>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</si>
  <si>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</si>
  <si>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</si>
  <si>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</si>
  <si>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</si>
  <si>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</si>
  <si>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</si>
  <si>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</si>
  <si>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</si>
  <si>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</si>
  <si>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</si>
  <si>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</si>
  <si>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</si>
  <si>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</si>
  <si>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</si>
  <si>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B. RAČUN FINANCIRANJA PREMA EKONOMSKOJ KLASIFIKACIJI</t>
  </si>
  <si>
    <t>Razred</t>
  </si>
  <si>
    <t>Skupina</t>
  </si>
  <si>
    <t>Naziv</t>
  </si>
  <si>
    <t>Projekcija 
za 2026.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</si>
  <si>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</si>
  <si>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</si>
  <si>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</si>
  <si>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</si>
  <si>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</si>
  <si>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</si>
  <si>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</si>
  <si>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Brojčana oznaka i naziv</t>
  </si>
  <si>
    <t xml:space="preserve">A. RAČUN PRIHODA I RASHODA </t>
  </si>
  <si>
    <t>PRIHODI POSLOVANJA PREMA EKONOMSKOJ KLASIFIKACIJI</t>
  </si>
  <si>
    <t>RASHODI POSLOVANJA PREMA EKONOMSKOJ KLASIFIKACIJI</t>
  </si>
  <si>
    <t>Plan 2024.</t>
  </si>
  <si>
    <t>Plan za 2025.</t>
  </si>
  <si>
    <t>Projekcija 
za 2027.</t>
  </si>
  <si>
    <t>FINANCIJSKI PLAN MEDICINSKE ŠKOLE U RIJECI 
ZA 2025. I PROJEKCIJA ZA 2026. I 2027. GODINU</t>
  </si>
  <si>
    <t>Izvršenje 2023.</t>
  </si>
  <si>
    <t>II. POSEBNI DIO</t>
  </si>
  <si>
    <t>PRIHODI POSLOVANJA PREMA IZVORIMA FINANCIRANJA</t>
  </si>
  <si>
    <t>RASHODI POSLOVANJA PREMA IZVORIMA FINANCIRANJA</t>
  </si>
  <si>
    <t>RASHODI PREMA FUNKCIJSKOJ KLASIFIKACIJI</t>
  </si>
  <si>
    <t>Izvor : 18 Prenesena sredstva -opći prihodi i primici</t>
  </si>
  <si>
    <t>Izvor  58 Prenesena sredstva - pomoći</t>
  </si>
  <si>
    <t>Izvor :18 Prenesena sredstva -opći prihodi i primici</t>
  </si>
  <si>
    <t>Izvor 8 Namjenski primici</t>
  </si>
  <si>
    <t>Izvor 83 Namjenski primici - proračunski korisnici</t>
  </si>
  <si>
    <t>Izvor 88 Prenesena sredstva - namjenski primici</t>
  </si>
  <si>
    <t>45 Rashodi za dodatna ulaganja na nefinancijskoj imovini</t>
  </si>
  <si>
    <t>Izvor: 8 NAMJENSKI PRIMICI</t>
  </si>
  <si>
    <t>Izvor: 83 Namjenski primici-proračunski korisnici</t>
  </si>
  <si>
    <t>Izvor: 18 Prenesena sredstva - opći prihodi i primici</t>
  </si>
  <si>
    <t>T 550102 Investicijsko održavanje objekata i opreme</t>
  </si>
  <si>
    <t>A 550216 Program "Zdravlje i higijena"</t>
  </si>
  <si>
    <t>K 550218 Unaprjeđenje infrastrukture Medicinske škole - regionalnog centra kompetentnosti u sektoru zdravstva - EU projekt</t>
  </si>
  <si>
    <t>A 550107 Otplata kredita</t>
  </si>
  <si>
    <t xml:space="preserve"> Izvor: 8 NAMJENSKI PRIMICI</t>
  </si>
  <si>
    <t>Izvor: 88 Prenesena sredstva - namjenski primici</t>
  </si>
  <si>
    <t>5 Izdaci za financijsku imovinu i otplate zajmova</t>
  </si>
  <si>
    <t xml:space="preserve">   54 Izdaci za otplatu glavnice primljenih kredita i zajmova</t>
  </si>
  <si>
    <t xml:space="preserve">                                                                                            FINANCIJSKI PLAN MEDICINSKE ŠKOLE U RIJECI 
                                                                                               ZA 2025. I PROJEKCIJA ZA 2026. I 2027. GODINU</t>
  </si>
  <si>
    <t xml:space="preserve">                                                                                FINANCIJSKI PLAN MEDICINSKE ŠKOLE U RIJECI 
                                                                                  ZA 2025. I PROJEKCIJA ZA 2026. I 2027. GODINU</t>
  </si>
  <si>
    <t xml:space="preserve">                                                                                                    FINANCIJSKI PLAN MEDICINSKE ŠKOLE U RIJECI 
                                                                                                     ZA 2025. I PROJEKCIJA ZA 2026. I 2027. GODINU</t>
  </si>
  <si>
    <t xml:space="preserve">                                                                                      FINANCIJSKI PLAN MEDICINSKE ŠKOLE U RIJECI 
                                                                                       ZA 2025. I PROJEKCIJA ZA 2026. I 2027. GODINU</t>
  </si>
  <si>
    <t xml:space="preserve">                                                                              FINANCIJSKI PLAN MEDICINSKE ŠKOLE U RIJECI 
                                                                               ZA 2025. I PROJEKCIJA ZA 2026. I 2027. GODINU</t>
  </si>
  <si>
    <t xml:space="preserve">                                                                                                             FINANCIJSKI PLAN MEDICINSKE ŠKOLE U RIJECI 
                                                                                                               ZA 2025. I PROJEKCIJA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</si>
</sst>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sz val="7"/>
      <color rgb="FF000000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i/>
      <sz val="7"/>
      <color rgb="FF000000"/>
      <name val="Verdana"/>
      <family val="2"/>
      <charset val="238"/>
    </font>
    <font>
      <b/>
      <sz val="10"/>
      <color rgb="FF0000FF"/>
      <name val="Arial"/>
      <family val="2"/>
      <charset val="238"/>
    </font>
    <font>
      <b/>
      <sz val="10"/>
      <color rgb="FF1419F4"/>
      <name val="Arial"/>
      <family val="2"/>
      <charset val="238"/>
    </font>
    <font>
      <sz val="7.5"/>
      <color rgb="FF000000"/>
      <name val="Microsoft Sans Serif"/>
      <family val="2"/>
      <charset val="238"/>
    </font>
    <font>
      <sz val="8"/>
      <color rgb="FF000000"/>
      <name val="Verdan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2">
    <xf numFmtId="0" fontId="0" fillId="0" borderId="0" xfId="0"/>
    <xf numFmtId="0" fontId="18" fillId="0" borderId="0" xfId="0" applyFont="1"/>
    <xf numFmtId="0" fontId="19" fillId="0" borderId="0" xfId="0" applyFont="1"/>
    <xf numFmtId="0" fontId="19" fillId="33" borderId="0" xfId="0" applyFont="1" applyFill="1"/>
    <xf numFmtId="0" fontId="22" fillId="33" borderId="11" xfId="0" applyFont="1" applyFill="1" applyBorder="1" applyAlignment="1">
      <alignment wrapText="1"/>
    </xf>
    <xf numFmtId="4" fontId="22" fillId="33" borderId="11" xfId="0" applyNumberFormat="1" applyFont="1" applyFill="1" applyBorder="1" applyAlignment="1">
      <alignment horizontal="right" wrapText="1"/>
    </xf>
    <xf numFmtId="0" fontId="22" fillId="33" borderId="11" xfId="0" applyFont="1" applyFill="1" applyBorder="1" applyAlignment="1">
      <alignment horizontal="right" wrapText="1"/>
    </xf>
    <xf numFmtId="4" fontId="21" fillId="33" borderId="11" xfId="0" applyNumberFormat="1" applyFont="1" applyFill="1" applyBorder="1" applyAlignment="1">
      <alignment horizontal="right" wrapText="1"/>
    </xf>
    <xf numFmtId="0" fontId="21" fillId="33" borderId="11" xfId="0" applyFont="1" applyFill="1" applyBorder="1" applyAlignment="1">
      <alignment horizontal="right" wrapText="1"/>
    </xf>
    <xf numFmtId="0" fontId="21" fillId="33" borderId="11" xfId="0" applyFont="1" applyFill="1" applyBorder="1" applyAlignment="1">
      <alignment wrapText="1"/>
    </xf>
    <xf numFmtId="4" fontId="23" fillId="34" borderId="11" xfId="0" applyNumberFormat="1" applyFont="1" applyFill="1" applyBorder="1" applyAlignment="1">
      <alignment horizontal="right" wrapText="1"/>
    </xf>
    <xf numFmtId="0" fontId="19" fillId="34" borderId="0" xfId="0" applyFont="1" applyFill="1"/>
    <xf numFmtId="0" fontId="19" fillId="35" borderId="0" xfId="0" applyFont="1" applyFill="1"/>
    <xf numFmtId="4" fontId="21" fillId="35" borderId="11" xfId="0" applyNumberFormat="1" applyFont="1" applyFill="1" applyBorder="1" applyAlignment="1">
      <alignment horizontal="right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vertical="center" wrapText="1"/>
    </xf>
    <xf numFmtId="0" fontId="25" fillId="0" borderId="0" xfId="0" applyNumberFormat="1" applyFont="1" applyFill="1" applyBorder="1" applyAlignment="1" applyProtection="1">
      <alignment horizontal="left" wrapText="1"/>
    </xf>
    <xf numFmtId="0" fontId="29" fillId="0" borderId="0" xfId="0" applyNumberFormat="1" applyFont="1" applyFill="1" applyBorder="1" applyAlignment="1" applyProtection="1">
      <alignment wrapText="1"/>
    </xf>
    <xf numFmtId="0" fontId="25" fillId="0" borderId="12" xfId="0" applyNumberFormat="1" applyFont="1" applyFill="1" applyBorder="1" applyAlignment="1" applyProtection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right" vertical="center"/>
    </xf>
    <xf numFmtId="0" fontId="31" fillId="36" borderId="15" xfId="0" applyNumberFormat="1" applyFont="1" applyFill="1" applyBorder="1" applyAlignment="1" applyProtection="1">
      <alignment horizontal="center" vertical="center" wrapText="1"/>
    </xf>
    <xf numFmtId="0" fontId="32" fillId="37" borderId="13" xfId="0" applyFont="1" applyFill="1" applyBorder="1" applyAlignment="1">
      <alignment horizontal="left" vertical="center"/>
    </xf>
    <xf numFmtId="0" fontId="33" fillId="37" borderId="14" xfId="0" applyNumberFormat="1" applyFont="1" applyFill="1" applyBorder="1" applyAlignment="1" applyProtection="1">
      <alignment vertical="center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/>
    <xf numFmtId="0" fontId="25" fillId="0" borderId="0" xfId="0" quotePrefix="1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wrapText="1"/>
    </xf>
    <xf numFmtId="0" fontId="34" fillId="0" borderId="0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Alignment="1">
      <alignment wrapText="1"/>
    </xf>
    <xf numFmtId="0" fontId="36" fillId="0" borderId="0" xfId="0" quotePrefix="1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33" fillId="0" borderId="0" xfId="0" applyNumberFormat="1" applyFont="1" applyFill="1" applyBorder="1" applyAlignment="1" applyProtection="1"/>
    <xf numFmtId="0" fontId="32" fillId="36" borderId="15" xfId="0" applyNumberFormat="1" applyFont="1" applyFill="1" applyBorder="1" applyAlignment="1" applyProtection="1">
      <alignment horizontal="center" vertical="center" wrapText="1"/>
    </xf>
    <xf numFmtId="0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6" xfId="0" applyNumberFormat="1" applyFont="1" applyFill="1" applyBorder="1" applyAlignment="1" applyProtection="1">
      <alignment horizontal="center" vertical="center" wrapText="1"/>
    </xf>
    <xf numFmtId="0" fontId="31" fillId="0" borderId="16" xfId="0" applyNumberFormat="1" applyFont="1" applyFill="1" applyBorder="1" applyAlignment="1" applyProtection="1">
      <alignment horizontal="left" vertical="center" wrapText="1"/>
    </xf>
    <xf numFmtId="0" fontId="32" fillId="36" borderId="15" xfId="0" applyNumberFormat="1" applyFont="1" applyFill="1" applyBorder="1" applyAlignment="1" applyProtection="1">
      <alignment horizontal="left" vertical="center" wrapText="1"/>
    </xf>
    <xf numFmtId="0" fontId="33" fillId="36" borderId="15" xfId="0" applyNumberFormat="1" applyFont="1" applyFill="1" applyBorder="1" applyAlignment="1" applyProtection="1">
      <alignment horizontal="left" vertical="center" wrapText="1"/>
    </xf>
    <xf numFmtId="0" fontId="33" fillId="36" borderId="16" xfId="0" applyNumberFormat="1" applyFont="1" applyFill="1" applyBorder="1" applyAlignment="1" applyProtection="1">
      <alignment horizontal="left" vertical="center" wrapText="1"/>
    </xf>
    <xf numFmtId="0" fontId="32" fillId="36" borderId="15" xfId="0" applyFont="1" applyFill="1" applyBorder="1" applyAlignment="1">
      <alignment horizontal="left" vertical="center"/>
    </xf>
    <xf numFmtId="0" fontId="32" fillId="36" borderId="15" xfId="0" applyNumberFormat="1" applyFont="1" applyFill="1" applyBorder="1" applyAlignment="1" applyProtection="1">
      <alignment horizontal="left" vertical="center"/>
    </xf>
    <xf numFmtId="0" fontId="32" fillId="36" borderId="15" xfId="0" applyNumberFormat="1" applyFont="1" applyFill="1" applyBorder="1" applyAlignment="1" applyProtection="1">
      <alignment vertical="center" wrapText="1"/>
    </xf>
    <xf numFmtId="0" fontId="33" fillId="36" borderId="15" xfId="0" applyNumberFormat="1" applyFont="1" applyFill="1" applyBorder="1" applyAlignment="1" applyProtection="1">
      <alignment vertical="center" wrapText="1"/>
    </xf>
    <xf numFmtId="0" fontId="40" fillId="36" borderId="15" xfId="0" quotePrefix="1" applyFont="1" applyFill="1" applyBorder="1" applyAlignment="1">
      <alignment horizontal="left" vertical="center" wrapText="1"/>
    </xf>
    <xf numFmtId="0" fontId="40" fillId="36" borderId="15" xfId="0" quotePrefix="1" applyFont="1" applyFill="1" applyBorder="1" applyAlignment="1">
      <alignment horizontal="left" vertical="center"/>
    </xf>
    <xf numFmtId="0" fontId="22" fillId="33" borderId="0" xfId="0" applyFont="1" applyFill="1" applyBorder="1" applyAlignment="1">
      <alignment horizontal="left" wrapText="1"/>
    </xf>
    <xf numFmtId="4" fontId="22" fillId="33" borderId="0" xfId="0" applyNumberFormat="1" applyFont="1" applyFill="1" applyBorder="1" applyAlignment="1">
      <alignment horizontal="right" wrapText="1"/>
    </xf>
    <xf numFmtId="0" fontId="19" fillId="33" borderId="0" xfId="0" applyFont="1" applyFill="1" applyBorder="1"/>
    <xf numFmtId="0" fontId="28" fillId="0" borderId="0" xfId="0" applyFont="1" applyBorder="1" applyAlignment="1">
      <alignment vertical="center" wrapText="1"/>
    </xf>
    <xf numFmtId="4" fontId="31" fillId="37" borderId="15" xfId="0" applyNumberFormat="1" applyFont="1" applyFill="1" applyBorder="1" applyAlignment="1">
      <alignment horizontal="right"/>
    </xf>
    <xf numFmtId="4" fontId="31" fillId="0" borderId="15" xfId="0" applyNumberFormat="1" applyFont="1" applyFill="1" applyBorder="1" applyAlignment="1">
      <alignment horizontal="right"/>
    </xf>
    <xf numFmtId="4" fontId="31" fillId="0" borderId="15" xfId="0" applyNumberFormat="1" applyFont="1" applyBorder="1" applyAlignment="1">
      <alignment horizontal="right"/>
    </xf>
    <xf numFmtId="4" fontId="32" fillId="38" borderId="13" xfId="0" quotePrefix="1" applyNumberFormat="1" applyFont="1" applyFill="1" applyBorder="1" applyAlignment="1">
      <alignment horizontal="right"/>
    </xf>
    <xf numFmtId="4" fontId="32" fillId="37" borderId="13" xfId="0" quotePrefix="1" applyNumberFormat="1" applyFont="1" applyFill="1" applyBorder="1" applyAlignment="1">
      <alignment horizontal="right"/>
    </xf>
    <xf numFmtId="4" fontId="31" fillId="37" borderId="13" xfId="0" quotePrefix="1" applyNumberFormat="1" applyFont="1" applyFill="1" applyBorder="1" applyAlignment="1">
      <alignment horizontal="right"/>
    </xf>
    <xf numFmtId="4" fontId="0" fillId="0" borderId="0" xfId="0" applyNumberFormat="1"/>
    <xf numFmtId="4" fontId="21" fillId="33" borderId="11" xfId="0" applyNumberFormat="1" applyFont="1" applyFill="1" applyBorder="1" applyAlignment="1">
      <alignment wrapText="1"/>
    </xf>
    <xf numFmtId="4" fontId="22" fillId="33" borderId="11" xfId="0" applyNumberFormat="1" applyFont="1" applyFill="1" applyBorder="1" applyAlignment="1">
      <alignment wrapText="1"/>
    </xf>
    <xf numFmtId="4" fontId="31" fillId="0" borderId="16" xfId="0" applyNumberFormat="1" applyFont="1" applyFill="1" applyBorder="1" applyAlignment="1" applyProtection="1">
      <alignment horizontal="center" vertical="center" wrapText="1"/>
    </xf>
    <xf numFmtId="4" fontId="31" fillId="0" borderId="15" xfId="0" applyNumberFormat="1" applyFont="1" applyFill="1" applyBorder="1" applyAlignment="1" applyProtection="1">
      <alignment horizontal="center" vertical="center" wrapText="1"/>
    </xf>
    <xf numFmtId="4" fontId="27" fillId="36" borderId="16" xfId="0" applyNumberFormat="1" applyFont="1" applyFill="1" applyBorder="1" applyAlignment="1">
      <alignment horizontal="right"/>
    </xf>
    <xf numFmtId="4" fontId="27" fillId="36" borderId="15" xfId="0" applyNumberFormat="1" applyFont="1" applyFill="1" applyBorder="1" applyAlignment="1">
      <alignment horizontal="right"/>
    </xf>
    <xf numFmtId="4" fontId="27" fillId="36" borderId="15" xfId="0" applyNumberFormat="1" applyFont="1" applyFill="1" applyBorder="1" applyAlignment="1" applyProtection="1">
      <alignment horizontal="right" wrapText="1"/>
    </xf>
    <xf numFmtId="4" fontId="31" fillId="36" borderId="16" xfId="0" applyNumberFormat="1" applyFont="1" applyFill="1" applyBorder="1" applyAlignment="1">
      <alignment horizontal="right"/>
    </xf>
    <xf numFmtId="4" fontId="31" fillId="36" borderId="15" xfId="0" applyNumberFormat="1" applyFont="1" applyFill="1" applyBorder="1" applyAlignment="1">
      <alignment horizontal="right"/>
    </xf>
    <xf numFmtId="0" fontId="22" fillId="33" borderId="20" xfId="0" applyFont="1" applyFill="1" applyBorder="1" applyAlignment="1">
      <alignment horizontal="left" wrapText="1"/>
    </xf>
    <xf numFmtId="4" fontId="22" fillId="33" borderId="20" xfId="0" applyNumberFormat="1" applyFont="1" applyFill="1" applyBorder="1" applyAlignment="1">
      <alignment horizontal="right" wrapText="1"/>
    </xf>
    <xf numFmtId="4" fontId="23" fillId="34" borderId="17" xfId="0" applyNumberFormat="1" applyFont="1" applyFill="1" applyBorder="1" applyAlignment="1">
      <alignment wrapText="1"/>
    </xf>
    <xf numFmtId="4" fontId="21" fillId="35" borderId="11" xfId="0" applyNumberFormat="1" applyFont="1" applyFill="1" applyBorder="1" applyAlignment="1">
      <alignment wrapText="1"/>
    </xf>
    <xf numFmtId="4" fontId="21" fillId="0" borderId="11" xfId="0" applyNumberFormat="1" applyFont="1" applyFill="1" applyBorder="1" applyAlignment="1">
      <alignment wrapText="1"/>
    </xf>
    <xf numFmtId="4" fontId="21" fillId="0" borderId="11" xfId="0" applyNumberFormat="1" applyFont="1" applyFill="1" applyBorder="1" applyAlignment="1">
      <alignment horizontal="right" wrapText="1"/>
    </xf>
    <xf numFmtId="0" fontId="19" fillId="0" borderId="0" xfId="0" applyFont="1" applyFill="1"/>
    <xf numFmtId="0" fontId="22" fillId="33" borderId="21" xfId="0" applyFont="1" applyFill="1" applyBorder="1" applyAlignment="1">
      <alignment horizontal="left" wrapText="1" indent="4"/>
    </xf>
    <xf numFmtId="4" fontId="22" fillId="0" borderId="11" xfId="0" applyNumberFormat="1" applyFont="1" applyFill="1" applyBorder="1" applyAlignment="1">
      <alignment wrapText="1"/>
    </xf>
    <xf numFmtId="4" fontId="22" fillId="35" borderId="11" xfId="0" applyNumberFormat="1" applyFont="1" applyFill="1" applyBorder="1" applyAlignment="1">
      <alignment wrapText="1"/>
    </xf>
    <xf numFmtId="4" fontId="42" fillId="33" borderId="11" xfId="0" applyNumberFormat="1" applyFont="1" applyFill="1" applyBorder="1" applyAlignment="1">
      <alignment wrapText="1"/>
    </xf>
    <xf numFmtId="0" fontId="43" fillId="33" borderId="0" xfId="0" applyFont="1" applyFill="1"/>
    <xf numFmtId="4" fontId="41" fillId="0" borderId="11" xfId="0" applyNumberFormat="1" applyFont="1" applyFill="1" applyBorder="1" applyAlignment="1">
      <alignment wrapText="1"/>
    </xf>
    <xf numFmtId="4" fontId="41" fillId="0" borderId="11" xfId="0" applyNumberFormat="1" applyFont="1" applyFill="1" applyBorder="1" applyAlignment="1">
      <alignment horizontal="right" wrapText="1"/>
    </xf>
    <xf numFmtId="0" fontId="43" fillId="0" borderId="0" xfId="0" applyFont="1" applyFill="1"/>
    <xf numFmtId="0" fontId="44" fillId="33" borderId="21" xfId="0" applyFont="1" applyFill="1" applyBorder="1" applyAlignment="1">
      <alignment horizontal="left" wrapText="1" indent="2"/>
    </xf>
    <xf numFmtId="4" fontId="45" fillId="33" borderId="11" xfId="0" applyNumberFormat="1" applyFont="1" applyFill="1" applyBorder="1" applyAlignment="1">
      <alignment wrapText="1"/>
    </xf>
    <xf numFmtId="4" fontId="31" fillId="0" borderId="15" xfId="0" applyNumberFormat="1" applyFont="1" applyFill="1" applyBorder="1" applyAlignment="1" applyProtection="1">
      <alignment horizontal="right" wrapText="1"/>
    </xf>
    <xf numFmtId="4" fontId="32" fillId="38" borderId="15" xfId="0" applyNumberFormat="1" applyFont="1" applyFill="1" applyBorder="1" applyAlignment="1" applyProtection="1">
      <alignment horizontal="right" wrapText="1"/>
    </xf>
    <xf numFmtId="4" fontId="32" fillId="37" borderId="15" xfId="0" quotePrefix="1" applyNumberFormat="1" applyFont="1" applyFill="1" applyBorder="1" applyAlignment="1">
      <alignment horizontal="right"/>
    </xf>
    <xf numFmtId="4" fontId="31" fillId="37" borderId="15" xfId="0" quotePrefix="1" applyNumberFormat="1" applyFont="1" applyFill="1" applyBorder="1" applyAlignment="1">
      <alignment horizontal="right"/>
    </xf>
    <xf numFmtId="0" fontId="27" fillId="36" borderId="15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31" fillId="36" borderId="0" xfId="0" applyNumberFormat="1" applyFont="1" applyFill="1" applyBorder="1" applyAlignment="1" applyProtection="1">
      <alignment horizontal="center" vertical="center" wrapText="1"/>
    </xf>
    <xf numFmtId="0" fontId="20" fillId="39" borderId="10" xfId="0" applyFont="1" applyFill="1" applyBorder="1" applyAlignment="1">
      <alignment horizontal="center" vertical="center" wrapText="1"/>
    </xf>
    <xf numFmtId="0" fontId="31" fillId="39" borderId="18" xfId="0" applyNumberFormat="1" applyFont="1" applyFill="1" applyBorder="1" applyAlignment="1" applyProtection="1">
      <alignment horizontal="center" vertical="center" wrapText="1"/>
    </xf>
    <xf numFmtId="0" fontId="31" fillId="39" borderId="19" xfId="0" applyNumberFormat="1" applyFont="1" applyFill="1" applyBorder="1" applyAlignment="1" applyProtection="1">
      <alignment horizontal="center" vertical="center" wrapText="1"/>
    </xf>
    <xf numFmtId="0" fontId="20" fillId="40" borderId="0" xfId="0" applyFont="1" applyFill="1" applyBorder="1" applyAlignment="1">
      <alignment horizontal="center" vertical="center" wrapText="1"/>
    </xf>
    <xf numFmtId="0" fontId="31" fillId="40" borderId="0" xfId="0" applyNumberFormat="1" applyFont="1" applyFill="1" applyBorder="1" applyAlignment="1" applyProtection="1">
      <alignment horizontal="center" vertical="center" wrapText="1"/>
    </xf>
    <xf numFmtId="4" fontId="42" fillId="33" borderId="21" xfId="0" applyNumberFormat="1" applyFont="1" applyFill="1" applyBorder="1" applyAlignment="1">
      <alignment wrapText="1"/>
    </xf>
    <xf numFmtId="4" fontId="42" fillId="33" borderId="11" xfId="0" applyNumberFormat="1" applyFont="1" applyFill="1" applyBorder="1" applyAlignment="1">
      <alignment horizontal="right" wrapText="1"/>
    </xf>
    <xf numFmtId="4" fontId="46" fillId="33" borderId="11" xfId="0" applyNumberFormat="1" applyFont="1" applyFill="1" applyBorder="1" applyAlignment="1">
      <alignment horizontal="right" wrapText="1"/>
    </xf>
    <xf numFmtId="0" fontId="46" fillId="33" borderId="11" xfId="0" applyFont="1" applyFill="1" applyBorder="1" applyAlignment="1">
      <alignment horizontal="right" wrapText="1"/>
    </xf>
    <xf numFmtId="0" fontId="47" fillId="40" borderId="0" xfId="0" applyFont="1" applyFill="1" applyBorder="1" applyAlignment="1">
      <alignment horizontal="center" vertical="center" wrapText="1"/>
    </xf>
    <xf numFmtId="0" fontId="27" fillId="40" borderId="0" xfId="0" applyNumberFormat="1" applyFont="1" applyFill="1" applyBorder="1" applyAlignment="1" applyProtection="1">
      <alignment horizontal="center" vertical="center" wrapText="1"/>
    </xf>
    <xf numFmtId="4" fontId="41" fillId="33" borderId="21" xfId="0" applyNumberFormat="1" applyFont="1" applyFill="1" applyBorder="1" applyAlignment="1">
      <alignment wrapText="1"/>
    </xf>
    <xf numFmtId="4" fontId="41" fillId="33" borderId="11" xfId="0" applyNumberFormat="1" applyFont="1" applyFill="1" applyBorder="1" applyAlignment="1">
      <alignment wrapText="1"/>
    </xf>
    <xf numFmtId="4" fontId="41" fillId="33" borderId="11" xfId="0" applyNumberFormat="1" applyFont="1" applyFill="1" applyBorder="1" applyAlignment="1">
      <alignment horizontal="right" wrapText="1"/>
    </xf>
    <xf numFmtId="0" fontId="21" fillId="40" borderId="11" xfId="0" applyFont="1" applyFill="1" applyBorder="1" applyAlignment="1">
      <alignment horizontal="center" wrapText="1"/>
    </xf>
    <xf numFmtId="1" fontId="21" fillId="40" borderId="17" xfId="0" applyNumberFormat="1" applyFont="1" applyFill="1" applyBorder="1" applyAlignment="1">
      <alignment horizontal="center" wrapText="1"/>
    </xf>
    <xf numFmtId="1" fontId="21" fillId="40" borderId="11" xfId="0" applyNumberFormat="1" applyFont="1" applyFill="1" applyBorder="1" applyAlignment="1">
      <alignment horizontal="center" wrapText="1"/>
    </xf>
    <xf numFmtId="0" fontId="31" fillId="40" borderId="15" xfId="0" applyNumberFormat="1" applyFont="1" applyFill="1" applyBorder="1" applyAlignment="1" applyProtection="1">
      <alignment horizontal="center" vertical="center" wrapText="1"/>
    </xf>
    <xf numFmtId="0" fontId="31" fillId="40" borderId="16" xfId="0" applyNumberFormat="1" applyFont="1" applyFill="1" applyBorder="1" applyAlignment="1" applyProtection="1">
      <alignment horizontal="center" vertical="center" wrapText="1"/>
    </xf>
    <xf numFmtId="0" fontId="31" fillId="39" borderId="15" xfId="0" applyNumberFormat="1" applyFont="1" applyFill="1" applyBorder="1" applyAlignment="1" applyProtection="1">
      <alignment horizontal="center" vertical="center" wrapText="1"/>
    </xf>
    <xf numFmtId="0" fontId="31" fillId="39" borderId="16" xfId="0" applyNumberFormat="1" applyFont="1" applyFill="1" applyBorder="1" applyAlignment="1" applyProtection="1">
      <alignment horizontal="center" vertical="center" wrapText="1"/>
    </xf>
    <xf numFmtId="0" fontId="27" fillId="40" borderId="16" xfId="0" applyNumberFormat="1" applyFont="1" applyFill="1" applyBorder="1" applyAlignment="1" applyProtection="1">
      <alignment horizontal="center" vertical="center" wrapText="1"/>
    </xf>
    <xf numFmtId="0" fontId="27" fillId="40" borderId="15" xfId="0" applyNumberFormat="1" applyFont="1" applyFill="1" applyBorder="1" applyAlignment="1" applyProtection="1">
      <alignment horizontal="center" vertical="center" wrapText="1"/>
    </xf>
    <xf numFmtId="4" fontId="45" fillId="0" borderId="11" xfId="0" applyNumberFormat="1" applyFont="1" applyFill="1" applyBorder="1" applyAlignment="1">
      <alignment wrapText="1"/>
    </xf>
    <xf numFmtId="0" fontId="0" fillId="0" borderId="0" xfId="0" applyFill="1"/>
    <xf numFmtId="0" fontId="18" fillId="0" borderId="0" xfId="0" applyFont="1" applyFill="1"/>
    <xf numFmtId="0" fontId="22" fillId="35" borderId="11" xfId="0" applyFont="1" applyFill="1" applyBorder="1" applyAlignment="1">
      <alignment horizontal="right" wrapText="1"/>
    </xf>
    <xf numFmtId="4" fontId="22" fillId="40" borderId="11" xfId="0" applyNumberFormat="1" applyFont="1" applyFill="1" applyBorder="1" applyAlignment="1">
      <alignment wrapText="1"/>
    </xf>
    <xf numFmtId="0" fontId="22" fillId="40" borderId="11" xfId="0" applyFont="1" applyFill="1" applyBorder="1" applyAlignment="1">
      <alignment horizontal="right" wrapText="1"/>
    </xf>
    <xf numFmtId="4" fontId="22" fillId="40" borderId="11" xfId="0" applyNumberFormat="1" applyFont="1" applyFill="1" applyBorder="1" applyAlignment="1">
      <alignment horizontal="right" wrapText="1"/>
    </xf>
    <xf numFmtId="4" fontId="22" fillId="35" borderId="11" xfId="0" applyNumberFormat="1" applyFont="1" applyFill="1" applyBorder="1" applyAlignment="1">
      <alignment horizontal="right" wrapText="1"/>
    </xf>
    <xf numFmtId="0" fontId="31" fillId="39" borderId="10" xfId="0" applyNumberFormat="1" applyFont="1" applyFill="1" applyBorder="1" applyAlignment="1" applyProtection="1">
      <alignment horizontal="center" vertical="center" wrapText="1"/>
    </xf>
    <xf numFmtId="0" fontId="42" fillId="41" borderId="21" xfId="0" applyFont="1" applyFill="1" applyBorder="1" applyAlignment="1">
      <alignment horizontal="left" wrapText="1" indent="3"/>
    </xf>
    <xf numFmtId="4" fontId="42" fillId="41" borderId="11" xfId="0" applyNumberFormat="1" applyFont="1" applyFill="1" applyBorder="1" applyAlignment="1">
      <alignment wrapText="1"/>
    </xf>
    <xf numFmtId="4" fontId="41" fillId="41" borderId="11" xfId="0" applyNumberFormat="1" applyFont="1" applyFill="1" applyBorder="1" applyAlignment="1">
      <alignment wrapText="1"/>
    </xf>
    <xf numFmtId="4" fontId="41" fillId="41" borderId="11" xfId="0" applyNumberFormat="1" applyFont="1" applyFill="1" applyBorder="1" applyAlignment="1">
      <alignment horizontal="right" wrapText="1"/>
    </xf>
    <xf numFmtId="0" fontId="42" fillId="41" borderId="11" xfId="0" applyFont="1" applyFill="1" applyBorder="1" applyAlignment="1">
      <alignment horizontal="right" wrapText="1"/>
    </xf>
    <xf numFmtId="4" fontId="42" fillId="41" borderId="11" xfId="0" applyNumberFormat="1" applyFont="1" applyFill="1" applyBorder="1" applyAlignment="1">
      <alignment horizontal="right" wrapText="1"/>
    </xf>
    <xf numFmtId="0" fontId="42" fillId="41" borderId="11" xfId="0" applyFont="1" applyFill="1" applyBorder="1" applyAlignment="1">
      <alignment wrapText="1"/>
    </xf>
    <xf numFmtId="0" fontId="41" fillId="41" borderId="11" xfId="0" applyFont="1" applyFill="1" applyBorder="1" applyAlignment="1">
      <alignment horizontal="right" wrapText="1"/>
    </xf>
    <xf numFmtId="4" fontId="21" fillId="41" borderId="11" xfId="0" applyNumberFormat="1" applyFont="1" applyFill="1" applyBorder="1" applyAlignment="1">
      <alignment wrapText="1"/>
    </xf>
    <xf numFmtId="4" fontId="22" fillId="41" borderId="11" xfId="0" applyNumberFormat="1" applyFont="1" applyFill="1" applyBorder="1" applyAlignment="1">
      <alignment wrapText="1"/>
    </xf>
    <xf numFmtId="0" fontId="21" fillId="41" borderId="11" xfId="0" applyFont="1" applyFill="1" applyBorder="1" applyAlignment="1">
      <alignment horizontal="right" wrapText="1"/>
    </xf>
    <xf numFmtId="0" fontId="42" fillId="33" borderId="21" xfId="0" applyFont="1" applyFill="1" applyBorder="1" applyAlignment="1">
      <alignment horizontal="left" wrapText="1"/>
    </xf>
    <xf numFmtId="0" fontId="22" fillId="33" borderId="21" xfId="0" applyFont="1" applyFill="1" applyBorder="1" applyAlignment="1">
      <alignment horizontal="left" wrapText="1" indent="1"/>
    </xf>
    <xf numFmtId="0" fontId="22" fillId="33" borderId="21" xfId="0" applyFont="1" applyFill="1" applyBorder="1" applyAlignment="1">
      <alignment horizontal="left" wrapText="1"/>
    </xf>
    <xf numFmtId="0" fontId="41" fillId="33" borderId="21" xfId="0" applyFont="1" applyFill="1" applyBorder="1" applyAlignment="1">
      <alignment horizontal="left" wrapText="1" indent="3"/>
    </xf>
    <xf numFmtId="0" fontId="21" fillId="33" borderId="21" xfId="0" applyFont="1" applyFill="1" applyBorder="1" applyAlignment="1">
      <alignment horizontal="left" wrapText="1" indent="3"/>
    </xf>
    <xf numFmtId="0" fontId="22" fillId="33" borderId="21" xfId="0" applyFont="1" applyFill="1" applyBorder="1" applyAlignment="1">
      <alignment horizontal="left" wrapText="1" indent="2"/>
    </xf>
    <xf numFmtId="0" fontId="21" fillId="33" borderId="21" xfId="0" applyFont="1" applyFill="1" applyBorder="1" applyAlignment="1">
      <alignment horizontal="left" wrapText="1"/>
    </xf>
    <xf numFmtId="0" fontId="23" fillId="34" borderId="21" xfId="0" applyFont="1" applyFill="1" applyBorder="1" applyAlignment="1">
      <alignment horizontal="left" wrapText="1"/>
    </xf>
    <xf numFmtId="0" fontId="22" fillId="40" borderId="21" xfId="0" applyFont="1" applyFill="1" applyBorder="1" applyAlignment="1">
      <alignment horizontal="left" wrapText="1" indent="1"/>
    </xf>
    <xf numFmtId="0" fontId="22" fillId="35" borderId="21" xfId="0" applyFont="1" applyFill="1" applyBorder="1" applyAlignment="1">
      <alignment horizontal="left" wrapText="1" indent="1"/>
    </xf>
    <xf numFmtId="0" fontId="22" fillId="33" borderId="21" xfId="0" applyFont="1" applyFill="1" applyBorder="1" applyAlignment="1">
      <alignment horizontal="left" wrapText="1" indent="3"/>
    </xf>
    <xf numFmtId="0" fontId="45" fillId="33" borderId="21" xfId="0" applyFont="1" applyFill="1" applyBorder="1" applyAlignment="1">
      <alignment horizontal="left" wrapText="1" indent="4"/>
    </xf>
    <xf numFmtId="0" fontId="22" fillId="41" borderId="21" xfId="0" applyFont="1" applyFill="1" applyBorder="1" applyAlignment="1">
      <alignment horizontal="left" wrapText="1" indent="3"/>
    </xf>
    <xf numFmtId="0" fontId="42" fillId="41" borderId="21" xfId="0" applyFont="1" applyFill="1" applyBorder="1" applyAlignment="1">
      <alignment horizontal="left" wrapText="1" indent="4"/>
    </xf>
    <xf numFmtId="4" fontId="18" fillId="0" borderId="0" xfId="0" applyNumberFormat="1" applyFont="1"/>
    <xf numFmtId="0" fontId="38" fillId="0" borderId="0" xfId="0" applyNumberFormat="1" applyFont="1" applyFill="1" applyBorder="1" applyAlignment="1" applyProtection="1">
      <alignment wrapText="1"/>
    </xf>
    <xf numFmtId="0" fontId="39" fillId="0" borderId="0" xfId="0" applyNumberFormat="1" applyFont="1" applyFill="1" applyBorder="1" applyAlignment="1" applyProtection="1">
      <alignment wrapText="1"/>
    </xf>
    <xf numFmtId="0" fontId="32" fillId="37" borderId="13" xfId="0" quotePrefix="1" applyNumberFormat="1" applyFont="1" applyFill="1" applyBorder="1" applyAlignment="1" applyProtection="1">
      <alignment horizontal="left" vertical="center" wrapText="1"/>
    </xf>
    <xf numFmtId="0" fontId="33" fillId="37" borderId="14" xfId="0" applyNumberFormat="1" applyFont="1" applyFill="1" applyBorder="1" applyAlignment="1" applyProtection="1">
      <alignment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wrapText="1"/>
    </xf>
    <xf numFmtId="0" fontId="32" fillId="38" borderId="13" xfId="0" applyNumberFormat="1" applyFont="1" applyFill="1" applyBorder="1" applyAlignment="1" applyProtection="1">
      <alignment horizontal="left" vertical="center" wrapText="1"/>
    </xf>
    <xf numFmtId="0" fontId="32" fillId="38" borderId="14" xfId="0" applyNumberFormat="1" applyFont="1" applyFill="1" applyBorder="1" applyAlignment="1" applyProtection="1">
      <alignment horizontal="left" vertical="center" wrapText="1"/>
    </xf>
    <xf numFmtId="0" fontId="32" fillId="38" borderId="16" xfId="0" applyNumberFormat="1" applyFont="1" applyFill="1" applyBorder="1" applyAlignment="1" applyProtection="1">
      <alignment horizontal="left" vertical="center" wrapText="1"/>
    </xf>
    <xf numFmtId="0" fontId="32" fillId="37" borderId="13" xfId="0" applyNumberFormat="1" applyFont="1" applyFill="1" applyBorder="1" applyAlignment="1" applyProtection="1">
      <alignment horizontal="left" vertical="center" wrapText="1"/>
    </xf>
    <xf numFmtId="0" fontId="32" fillId="37" borderId="14" xfId="0" applyNumberFormat="1" applyFont="1" applyFill="1" applyBorder="1" applyAlignment="1" applyProtection="1">
      <alignment horizontal="left" vertical="center" wrapText="1"/>
    </xf>
    <xf numFmtId="0" fontId="32" fillId="37" borderId="16" xfId="0" applyNumberFormat="1" applyFont="1" applyFill="1" applyBorder="1" applyAlignment="1" applyProtection="1">
      <alignment horizontal="left" vertical="center" wrapText="1"/>
    </xf>
    <xf numFmtId="0" fontId="31" fillId="0" borderId="13" xfId="0" quotePrefix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7" fillId="0" borderId="13" xfId="0" quotePrefix="1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34" fillId="0" borderId="0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32" fillId="0" borderId="13" xfId="0" quotePrefix="1" applyFont="1" applyBorder="1" applyAlignment="1">
      <alignment horizontal="left" vertical="center"/>
    </xf>
    <xf numFmtId="0" fontId="33" fillId="0" borderId="14" xfId="0" applyNumberFormat="1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>
      <alignment vertical="center" wrapText="1"/>
    </xf>
    <xf numFmtId="0" fontId="33" fillId="37" borderId="14" xfId="0" applyNumberFormat="1" applyFont="1" applyFill="1" applyBorder="1" applyAlignment="1" applyProtection="1">
      <alignment vertical="center"/>
    </xf>
    <xf numFmtId="0" fontId="32" fillId="0" borderId="13" xfId="0" applyNumberFormat="1" applyFont="1" applyFill="1" applyBorder="1" applyAlignment="1" applyProtection="1">
      <alignment horizontal="left" vertical="center" wrapText="1"/>
    </xf>
    <xf numFmtId="0" fontId="33" fillId="0" borderId="14" xfId="0" applyNumberFormat="1" applyFont="1" applyFill="1" applyBorder="1" applyAlignment="1" applyProtection="1">
      <alignment vertical="center" wrapText="1"/>
    </xf>
    <xf numFmtId="0" fontId="32" fillId="0" borderId="13" xfId="0" quotePrefix="1" applyFont="1" applyFill="1" applyBorder="1" applyAlignment="1">
      <alignment horizontal="left" vertical="center"/>
    </xf>
    <xf numFmtId="0" fontId="32" fillId="0" borderId="13" xfId="0" quotePrefix="1" applyNumberFormat="1" applyFont="1" applyFill="1" applyBorder="1" applyAlignment="1" applyProtection="1">
      <alignment horizontal="left" vertical="center" wrapText="1"/>
    </xf>
    <xf numFmtId="0" fontId="28" fillId="0" borderId="0" xfId="0" applyFont="1" applyBorder="1" applyAlignment="1">
      <alignment vertical="center" wrapText="1"/>
    </xf>
    <xf numFmtId="0" fontId="24" fillId="0" borderId="0" xfId="0" applyNumberFormat="1" applyFont="1" applyFill="1" applyBorder="1" applyAlignment="1" applyProtection="1">
      <alignment horizontal="left" vertical="center" wrapText="1"/>
    </xf>
    <xf numFmtId="0" fontId="24" fillId="0" borderId="0" xfId="0" applyNumberFormat="1" applyFont="1" applyFill="1" applyBorder="1" applyAlignment="1" applyProtection="1">
      <alignment vertical="center" wrapText="1"/>
    </xf>
    <xf numFmtId="0" fontId="28" fillId="0" borderId="0" xfId="0" applyFont="1" applyAlignment="1">
      <alignment vertical="center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colors>
    <mruColors>
      <color rgb="FF141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zoomScaleNormal="100" workbookViewId="0">
      <selection activeCell="H10" sqref="H10"/>
    </sheetView>
  </sheetViews>
  <sheetFormatPr defaultRowHeight="15" x14ac:dyDescent="0.25"/>
  <cols>
    <col min="5" max="5" width="25.140625" customWidth="1"/>
    <col min="6" max="7" width="20.28515625" customWidth="1"/>
    <col min="8" max="8" width="20.140625" customWidth="1"/>
    <col min="9" max="9" width="20.5703125" customWidth="1"/>
    <col min="10" max="10" width="19.7109375" customWidth="1"/>
    <col min="11" max="11" width="10.7109375" bestFit="1" customWidth="1"/>
    <col min="13" max="13" width="11.7109375" bestFit="1" customWidth="1"/>
  </cols>
  <sheetData>
    <row r="1" spans="1:13" ht="42" customHeight="1" x14ac:dyDescent="0.25">
      <c r="A1" s="153" t="s">
        <v>89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3" ht="18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3" ht="15.75" x14ac:dyDescent="0.25">
      <c r="A3" s="153" t="s">
        <v>48</v>
      </c>
      <c r="B3" s="153"/>
      <c r="C3" s="153"/>
      <c r="D3" s="153"/>
      <c r="E3" s="153"/>
      <c r="F3" s="153"/>
      <c r="G3" s="153"/>
      <c r="H3" s="153"/>
      <c r="I3" s="172"/>
      <c r="J3" s="172"/>
    </row>
    <row r="4" spans="1:13" ht="18" x14ac:dyDescent="0.25">
      <c r="A4" s="14"/>
      <c r="B4" s="14"/>
      <c r="C4" s="14"/>
      <c r="D4" s="14"/>
      <c r="E4" s="14"/>
      <c r="F4" s="14"/>
      <c r="G4" s="14"/>
      <c r="H4" s="14"/>
      <c r="I4" s="15"/>
      <c r="J4" s="15"/>
    </row>
    <row r="5" spans="1:13" ht="15.75" x14ac:dyDescent="0.25">
      <c r="A5" s="153" t="s">
        <v>49</v>
      </c>
      <c r="B5" s="154"/>
      <c r="C5" s="154"/>
      <c r="D5" s="154"/>
      <c r="E5" s="154"/>
      <c r="F5" s="154"/>
      <c r="G5" s="154"/>
      <c r="H5" s="154"/>
      <c r="I5" s="154"/>
      <c r="J5" s="154"/>
    </row>
    <row r="6" spans="1:13" ht="18" x14ac:dyDescent="0.25">
      <c r="A6" s="16"/>
      <c r="B6" s="17"/>
      <c r="C6" s="17"/>
      <c r="D6" s="17"/>
      <c r="E6" s="18"/>
      <c r="F6" s="19"/>
      <c r="G6" s="19"/>
      <c r="H6" s="19"/>
      <c r="I6" s="19"/>
      <c r="J6" s="20" t="s">
        <v>50</v>
      </c>
    </row>
    <row r="7" spans="1:13" ht="26.25" customHeight="1" x14ac:dyDescent="0.25">
      <c r="A7" s="161" t="s">
        <v>73</v>
      </c>
      <c r="B7" s="162"/>
      <c r="C7" s="162"/>
      <c r="D7" s="162"/>
      <c r="E7" s="163"/>
      <c r="F7" s="21" t="s">
        <v>90</v>
      </c>
      <c r="G7" s="21" t="s">
        <v>86</v>
      </c>
      <c r="H7" s="21" t="s">
        <v>87</v>
      </c>
      <c r="I7" s="21" t="s">
        <v>2</v>
      </c>
      <c r="J7" s="21" t="s">
        <v>3</v>
      </c>
    </row>
    <row r="8" spans="1:13" x14ac:dyDescent="0.25">
      <c r="A8" s="164">
        <v>1</v>
      </c>
      <c r="B8" s="165"/>
      <c r="C8" s="165"/>
      <c r="D8" s="165"/>
      <c r="E8" s="166"/>
      <c r="F8" s="88">
        <v>2</v>
      </c>
      <c r="G8" s="88">
        <v>3</v>
      </c>
      <c r="H8" s="88">
        <v>4</v>
      </c>
      <c r="I8" s="88">
        <v>5</v>
      </c>
      <c r="J8" s="88">
        <v>6</v>
      </c>
    </row>
    <row r="9" spans="1:13" x14ac:dyDescent="0.25">
      <c r="A9" s="158" t="s">
        <v>51</v>
      </c>
      <c r="B9" s="152"/>
      <c r="C9" s="152"/>
      <c r="D9" s="152"/>
      <c r="E9" s="173"/>
      <c r="F9" s="51">
        <f>F10+F11</f>
        <v>3570651.73</v>
      </c>
      <c r="G9" s="51">
        <f t="shared" ref="G9:J9" si="0">G10+G11</f>
        <v>3670332.3</v>
      </c>
      <c r="H9" s="51">
        <f t="shared" si="0"/>
        <v>3567358.72</v>
      </c>
      <c r="I9" s="51">
        <f t="shared" si="0"/>
        <v>3320571.99</v>
      </c>
      <c r="J9" s="51">
        <f t="shared" si="0"/>
        <v>3320571.99</v>
      </c>
    </row>
    <row r="10" spans="1:13" x14ac:dyDescent="0.25">
      <c r="A10" s="174" t="s">
        <v>52</v>
      </c>
      <c r="B10" s="175"/>
      <c r="C10" s="175"/>
      <c r="D10" s="175"/>
      <c r="E10" s="171"/>
      <c r="F10" s="52">
        <v>3570651.73</v>
      </c>
      <c r="G10" s="52">
        <v>3670332.3</v>
      </c>
      <c r="H10" s="52">
        <f>3551758.72+15600</f>
        <v>3567358.72</v>
      </c>
      <c r="I10" s="52">
        <f>3304971.99+15600</f>
        <v>3320571.99</v>
      </c>
      <c r="J10" s="52">
        <f>3304971.99+15600</f>
        <v>3320571.99</v>
      </c>
    </row>
    <row r="11" spans="1:13" x14ac:dyDescent="0.25">
      <c r="A11" s="176" t="s">
        <v>53</v>
      </c>
      <c r="B11" s="171"/>
      <c r="C11" s="171"/>
      <c r="D11" s="171"/>
      <c r="E11" s="171"/>
      <c r="F11" s="52">
        <v>0</v>
      </c>
      <c r="G11" s="52">
        <v>0</v>
      </c>
      <c r="H11" s="52">
        <v>0</v>
      </c>
      <c r="I11" s="52">
        <v>0</v>
      </c>
      <c r="J11" s="52">
        <v>0</v>
      </c>
    </row>
    <row r="12" spans="1:13" x14ac:dyDescent="0.25">
      <c r="A12" s="22" t="s">
        <v>54</v>
      </c>
      <c r="B12" s="23"/>
      <c r="C12" s="23"/>
      <c r="D12" s="23"/>
      <c r="E12" s="23"/>
      <c r="F12" s="51">
        <f>F13+F14</f>
        <v>4012314.81</v>
      </c>
      <c r="G12" s="51">
        <f t="shared" ref="G12:J12" si="1">G13+G14</f>
        <v>3212831.79</v>
      </c>
      <c r="H12" s="51">
        <f t="shared" si="1"/>
        <v>3570478.72</v>
      </c>
      <c r="I12" s="51">
        <f t="shared" si="1"/>
        <v>3320571.99</v>
      </c>
      <c r="J12" s="51">
        <f t="shared" si="1"/>
        <v>3320571.99</v>
      </c>
    </row>
    <row r="13" spans="1:13" x14ac:dyDescent="0.25">
      <c r="A13" s="177" t="s">
        <v>55</v>
      </c>
      <c r="B13" s="175"/>
      <c r="C13" s="175"/>
      <c r="D13" s="175"/>
      <c r="E13" s="175"/>
      <c r="F13" s="52">
        <v>2776605.54</v>
      </c>
      <c r="G13" s="52">
        <v>3209782.71</v>
      </c>
      <c r="H13" s="52">
        <f>3540125.39+15600</f>
        <v>3555725.39</v>
      </c>
      <c r="I13" s="52">
        <f>3290718.66+15600</f>
        <v>3306318.66</v>
      </c>
      <c r="J13" s="84">
        <f>3290718.66+15600</f>
        <v>3306318.66</v>
      </c>
      <c r="M13" s="57"/>
    </row>
    <row r="14" spans="1:13" x14ac:dyDescent="0.25">
      <c r="A14" s="170" t="s">
        <v>56</v>
      </c>
      <c r="B14" s="171"/>
      <c r="C14" s="171"/>
      <c r="D14" s="171"/>
      <c r="E14" s="171"/>
      <c r="F14" s="53">
        <v>1235709.27</v>
      </c>
      <c r="G14" s="53">
        <v>3049.08</v>
      </c>
      <c r="H14" s="53">
        <v>14753.33</v>
      </c>
      <c r="I14" s="53">
        <v>14253.33</v>
      </c>
      <c r="J14" s="84">
        <v>14253.33</v>
      </c>
    </row>
    <row r="15" spans="1:13" x14ac:dyDescent="0.25">
      <c r="A15" s="151" t="s">
        <v>57</v>
      </c>
      <c r="B15" s="152"/>
      <c r="C15" s="152"/>
      <c r="D15" s="152"/>
      <c r="E15" s="152"/>
      <c r="F15" s="51">
        <f>F9-F12</f>
        <v>-441663.08000000007</v>
      </c>
      <c r="G15" s="51">
        <f t="shared" ref="G15:J15" si="2">G9-G12</f>
        <v>457500.50999999978</v>
      </c>
      <c r="H15" s="51">
        <f t="shared" si="2"/>
        <v>-3120</v>
      </c>
      <c r="I15" s="51">
        <f t="shared" si="2"/>
        <v>0</v>
      </c>
      <c r="J15" s="51">
        <f t="shared" si="2"/>
        <v>0</v>
      </c>
    </row>
    <row r="16" spans="1:13" ht="18" x14ac:dyDescent="0.25">
      <c r="A16" s="14"/>
      <c r="B16" s="24"/>
      <c r="C16" s="24"/>
      <c r="D16" s="24"/>
      <c r="E16" s="24"/>
      <c r="F16" s="24"/>
      <c r="G16" s="24"/>
      <c r="H16" s="25"/>
      <c r="I16" s="25"/>
      <c r="J16" s="25"/>
    </row>
    <row r="17" spans="1:11" ht="15.75" x14ac:dyDescent="0.25">
      <c r="A17" s="153" t="s">
        <v>58</v>
      </c>
      <c r="B17" s="154"/>
      <c r="C17" s="154"/>
      <c r="D17" s="154"/>
      <c r="E17" s="154"/>
      <c r="F17" s="154"/>
      <c r="G17" s="154"/>
      <c r="H17" s="154"/>
      <c r="I17" s="154"/>
      <c r="J17" s="154"/>
      <c r="K17" s="57"/>
    </row>
    <row r="18" spans="1:11" ht="18" x14ac:dyDescent="0.25">
      <c r="A18" s="14"/>
      <c r="B18" s="24"/>
      <c r="C18" s="24"/>
      <c r="D18" s="24"/>
      <c r="E18" s="24"/>
      <c r="F18" s="24"/>
      <c r="G18" s="24"/>
      <c r="H18" s="25"/>
      <c r="I18" s="25"/>
      <c r="J18" s="25"/>
    </row>
    <row r="19" spans="1:11" x14ac:dyDescent="0.25">
      <c r="A19" s="161" t="s">
        <v>73</v>
      </c>
      <c r="B19" s="162"/>
      <c r="C19" s="162"/>
      <c r="D19" s="162"/>
      <c r="E19" s="163"/>
      <c r="F19" s="21" t="str">
        <f>+F7</f>
        <v>Izvršenje 2023.</v>
      </c>
      <c r="G19" s="21" t="str">
        <f>+G7</f>
        <v>Plan 2024.</v>
      </c>
      <c r="H19" s="21" t="str">
        <f>+H7</f>
        <v>Plan za 2025.</v>
      </c>
      <c r="I19" s="21" t="str">
        <f>+I7</f>
        <v>Projekcija 2026.</v>
      </c>
      <c r="J19" s="21" t="str">
        <f>+J7</f>
        <v>Projekcija 2027.</v>
      </c>
    </row>
    <row r="20" spans="1:11" x14ac:dyDescent="0.25">
      <c r="A20" s="164">
        <v>1</v>
      </c>
      <c r="B20" s="165"/>
      <c r="C20" s="165"/>
      <c r="D20" s="165"/>
      <c r="E20" s="166"/>
      <c r="F20" s="88">
        <v>2</v>
      </c>
      <c r="G20" s="88">
        <v>3</v>
      </c>
      <c r="H20" s="88">
        <v>4</v>
      </c>
      <c r="I20" s="88">
        <v>5</v>
      </c>
      <c r="J20" s="88">
        <v>6</v>
      </c>
    </row>
    <row r="21" spans="1:11" x14ac:dyDescent="0.25">
      <c r="A21" s="170" t="s">
        <v>59</v>
      </c>
      <c r="B21" s="171"/>
      <c r="C21" s="171"/>
      <c r="D21" s="171"/>
      <c r="E21" s="171"/>
      <c r="F21" s="53">
        <v>430332.69</v>
      </c>
      <c r="G21" s="53">
        <v>0</v>
      </c>
      <c r="H21" s="53">
        <v>0</v>
      </c>
      <c r="I21" s="53">
        <v>0</v>
      </c>
      <c r="J21" s="84">
        <v>0</v>
      </c>
    </row>
    <row r="22" spans="1:11" x14ac:dyDescent="0.25">
      <c r="A22" s="170" t="s">
        <v>60</v>
      </c>
      <c r="B22" s="171"/>
      <c r="C22" s="171"/>
      <c r="D22" s="171"/>
      <c r="E22" s="171"/>
      <c r="F22" s="53">
        <v>0</v>
      </c>
      <c r="G22" s="53">
        <v>430332.69</v>
      </c>
      <c r="H22" s="53">
        <v>0</v>
      </c>
      <c r="I22" s="53">
        <v>0</v>
      </c>
      <c r="J22" s="84">
        <v>0</v>
      </c>
    </row>
    <row r="23" spans="1:11" x14ac:dyDescent="0.25">
      <c r="A23" s="151" t="s">
        <v>61</v>
      </c>
      <c r="B23" s="152"/>
      <c r="C23" s="152"/>
      <c r="D23" s="152"/>
      <c r="E23" s="152"/>
      <c r="F23" s="51">
        <f>F21-F22</f>
        <v>430332.69</v>
      </c>
      <c r="G23" s="51">
        <f t="shared" ref="G23:J23" si="3">G21-G22</f>
        <v>-430332.69</v>
      </c>
      <c r="H23" s="51">
        <f t="shared" si="3"/>
        <v>0</v>
      </c>
      <c r="I23" s="51">
        <f t="shared" si="3"/>
        <v>0</v>
      </c>
      <c r="J23" s="51">
        <f t="shared" si="3"/>
        <v>0</v>
      </c>
    </row>
    <row r="24" spans="1:11" x14ac:dyDescent="0.25">
      <c r="A24" s="151" t="s">
        <v>62</v>
      </c>
      <c r="B24" s="152"/>
      <c r="C24" s="152"/>
      <c r="D24" s="152"/>
      <c r="E24" s="152"/>
      <c r="F24" s="51">
        <f>F15+F23</f>
        <v>-11330.390000000072</v>
      </c>
      <c r="G24" s="51">
        <f t="shared" ref="G24:J24" si="4">G15+G23</f>
        <v>27167.819999999774</v>
      </c>
      <c r="H24" s="51">
        <f t="shared" si="4"/>
        <v>-3120</v>
      </c>
      <c r="I24" s="51">
        <f t="shared" si="4"/>
        <v>0</v>
      </c>
      <c r="J24" s="51">
        <f t="shared" si="4"/>
        <v>0</v>
      </c>
    </row>
    <row r="25" spans="1:11" ht="18" x14ac:dyDescent="0.25">
      <c r="A25" s="26"/>
      <c r="B25" s="24"/>
      <c r="C25" s="24"/>
      <c r="D25" s="24"/>
      <c r="E25" s="24"/>
      <c r="F25" s="24"/>
      <c r="G25" s="24"/>
      <c r="H25" s="25"/>
      <c r="I25" s="25"/>
      <c r="J25" s="25"/>
    </row>
    <row r="26" spans="1:11" ht="15.75" x14ac:dyDescent="0.25">
      <c r="A26" s="153" t="s">
        <v>63</v>
      </c>
      <c r="B26" s="154"/>
      <c r="C26" s="154"/>
      <c r="D26" s="154"/>
      <c r="E26" s="154"/>
      <c r="F26" s="154"/>
      <c r="G26" s="154"/>
      <c r="H26" s="154"/>
      <c r="I26" s="154"/>
      <c r="J26" s="154"/>
    </row>
    <row r="27" spans="1:11" ht="15.75" x14ac:dyDescent="0.25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57"/>
    </row>
    <row r="28" spans="1:11" x14ac:dyDescent="0.25">
      <c r="A28" s="161" t="s">
        <v>73</v>
      </c>
      <c r="B28" s="162"/>
      <c r="C28" s="162"/>
      <c r="D28" s="162"/>
      <c r="E28" s="163"/>
      <c r="F28" s="21" t="str">
        <f>+F7</f>
        <v>Izvršenje 2023.</v>
      </c>
      <c r="G28" s="21" t="str">
        <f>+G7</f>
        <v>Plan 2024.</v>
      </c>
      <c r="H28" s="21" t="str">
        <f>+H7</f>
        <v>Plan za 2025.</v>
      </c>
      <c r="I28" s="21" t="str">
        <f>+I7</f>
        <v>Projekcija 2026.</v>
      </c>
      <c r="J28" s="21" t="str">
        <f>+J7</f>
        <v>Projekcija 2027.</v>
      </c>
    </row>
    <row r="29" spans="1:11" x14ac:dyDescent="0.25">
      <c r="A29" s="164">
        <v>1</v>
      </c>
      <c r="B29" s="165"/>
      <c r="C29" s="165"/>
      <c r="D29" s="165"/>
      <c r="E29" s="166"/>
      <c r="F29" s="88">
        <v>2</v>
      </c>
      <c r="G29" s="88">
        <v>3</v>
      </c>
      <c r="H29" s="88">
        <v>4</v>
      </c>
      <c r="I29" s="88">
        <v>5</v>
      </c>
      <c r="J29" s="88">
        <v>6</v>
      </c>
    </row>
    <row r="30" spans="1:11" ht="15" customHeight="1" x14ac:dyDescent="0.25">
      <c r="A30" s="155" t="s">
        <v>64</v>
      </c>
      <c r="B30" s="156"/>
      <c r="C30" s="156"/>
      <c r="D30" s="156"/>
      <c r="E30" s="157"/>
      <c r="F30" s="54">
        <v>-15837.43</v>
      </c>
      <c r="G30" s="54">
        <f>-27167.82</f>
        <v>-27167.82</v>
      </c>
      <c r="H30" s="54">
        <v>3120</v>
      </c>
      <c r="I30" s="54">
        <v>0</v>
      </c>
      <c r="J30" s="85">
        <v>0</v>
      </c>
    </row>
    <row r="31" spans="1:11" ht="15" customHeight="1" x14ac:dyDescent="0.25">
      <c r="A31" s="151" t="s">
        <v>65</v>
      </c>
      <c r="B31" s="152"/>
      <c r="C31" s="152"/>
      <c r="D31" s="152"/>
      <c r="E31" s="152"/>
      <c r="F31" s="55">
        <f>F24+F30</f>
        <v>-27167.820000000072</v>
      </c>
      <c r="G31" s="55">
        <f t="shared" ref="G31:J31" si="5">G24+G30</f>
        <v>-2.255546860396862E-10</v>
      </c>
      <c r="H31" s="55">
        <f t="shared" si="5"/>
        <v>0</v>
      </c>
      <c r="I31" s="55">
        <f t="shared" si="5"/>
        <v>0</v>
      </c>
      <c r="J31" s="86">
        <f t="shared" si="5"/>
        <v>0</v>
      </c>
    </row>
    <row r="32" spans="1:11" ht="45" customHeight="1" x14ac:dyDescent="0.25">
      <c r="A32" s="158" t="s">
        <v>66</v>
      </c>
      <c r="B32" s="159"/>
      <c r="C32" s="159"/>
      <c r="D32" s="159"/>
      <c r="E32" s="160"/>
      <c r="F32" s="55">
        <f>F15+F23+F30-F31</f>
        <v>0</v>
      </c>
      <c r="G32" s="55">
        <f t="shared" ref="G32:J32" si="6">G15+G23+G30-G31</f>
        <v>0</v>
      </c>
      <c r="H32" s="55">
        <f t="shared" si="6"/>
        <v>0</v>
      </c>
      <c r="I32" s="55">
        <f t="shared" si="6"/>
        <v>0</v>
      </c>
      <c r="J32" s="86">
        <f t="shared" si="6"/>
        <v>0</v>
      </c>
    </row>
    <row r="33" spans="1:10" ht="15.75" x14ac:dyDescent="0.25">
      <c r="A33" s="29"/>
      <c r="B33" s="30"/>
      <c r="C33" s="30"/>
      <c r="D33" s="30"/>
      <c r="E33" s="30"/>
      <c r="F33" s="30"/>
      <c r="G33" s="30"/>
      <c r="H33" s="30"/>
      <c r="I33" s="30"/>
      <c r="J33" s="30"/>
    </row>
    <row r="34" spans="1:10" ht="15.75" x14ac:dyDescent="0.25">
      <c r="A34" s="167" t="s">
        <v>67</v>
      </c>
      <c r="B34" s="167"/>
      <c r="C34" s="167"/>
      <c r="D34" s="167"/>
      <c r="E34" s="167"/>
      <c r="F34" s="167"/>
      <c r="G34" s="167"/>
      <c r="H34" s="167"/>
      <c r="I34" s="167"/>
      <c r="J34" s="167"/>
    </row>
    <row r="35" spans="1:10" ht="18" x14ac:dyDescent="0.25">
      <c r="A35" s="31"/>
      <c r="B35" s="32"/>
      <c r="C35" s="32"/>
      <c r="D35" s="32"/>
      <c r="E35" s="32"/>
      <c r="F35" s="32"/>
      <c r="G35" s="32"/>
      <c r="H35" s="33"/>
      <c r="I35" s="33"/>
      <c r="J35" s="33"/>
    </row>
    <row r="36" spans="1:10" x14ac:dyDescent="0.25">
      <c r="A36" s="161" t="s">
        <v>73</v>
      </c>
      <c r="B36" s="162"/>
      <c r="C36" s="162"/>
      <c r="D36" s="162"/>
      <c r="E36" s="163"/>
      <c r="F36" s="34" t="str">
        <f>+F7</f>
        <v>Izvršenje 2023.</v>
      </c>
      <c r="G36" s="34" t="str">
        <f>+G7</f>
        <v>Plan 2024.</v>
      </c>
      <c r="H36" s="34" t="str">
        <f>+H7</f>
        <v>Plan za 2025.</v>
      </c>
      <c r="I36" s="34" t="str">
        <f>+I7</f>
        <v>Projekcija 2026.</v>
      </c>
      <c r="J36" s="34" t="str">
        <f>+J7</f>
        <v>Projekcija 2027.</v>
      </c>
    </row>
    <row r="37" spans="1:10" ht="18.75" customHeight="1" x14ac:dyDescent="0.25">
      <c r="A37" s="164">
        <v>1</v>
      </c>
      <c r="B37" s="165"/>
      <c r="C37" s="165"/>
      <c r="D37" s="165"/>
      <c r="E37" s="166"/>
      <c r="F37" s="88">
        <v>2</v>
      </c>
      <c r="G37" s="88">
        <v>3</v>
      </c>
      <c r="H37" s="88">
        <v>4</v>
      </c>
      <c r="I37" s="88">
        <v>5</v>
      </c>
      <c r="J37" s="88">
        <v>6</v>
      </c>
    </row>
    <row r="38" spans="1:10" x14ac:dyDescent="0.25">
      <c r="A38" s="155" t="s">
        <v>64</v>
      </c>
      <c r="B38" s="156"/>
      <c r="C38" s="156"/>
      <c r="D38" s="156"/>
      <c r="E38" s="157"/>
      <c r="F38" s="54">
        <v>-15837.43</v>
      </c>
      <c r="G38" s="54">
        <f>F41</f>
        <v>-27167.82</v>
      </c>
      <c r="H38" s="54">
        <f>G41</f>
        <v>3120</v>
      </c>
      <c r="I38" s="54">
        <f>H41</f>
        <v>0</v>
      </c>
      <c r="J38" s="85">
        <f>I41</f>
        <v>0</v>
      </c>
    </row>
    <row r="39" spans="1:10" ht="28.5" customHeight="1" x14ac:dyDescent="0.25">
      <c r="A39" s="155" t="s">
        <v>68</v>
      </c>
      <c r="B39" s="156"/>
      <c r="C39" s="156"/>
      <c r="D39" s="156"/>
      <c r="E39" s="157"/>
      <c r="F39" s="54">
        <v>-15837.43</v>
      </c>
      <c r="G39" s="54">
        <v>-27167.82</v>
      </c>
      <c r="H39" s="54">
        <v>3120</v>
      </c>
      <c r="I39" s="54">
        <v>0</v>
      </c>
      <c r="J39" s="85">
        <v>0</v>
      </c>
    </row>
    <row r="40" spans="1:10" x14ac:dyDescent="0.25">
      <c r="A40" s="155" t="s">
        <v>69</v>
      </c>
      <c r="B40" s="168"/>
      <c r="C40" s="168"/>
      <c r="D40" s="168"/>
      <c r="E40" s="169"/>
      <c r="F40" s="54">
        <v>-27167.82</v>
      </c>
      <c r="G40" s="54">
        <v>3120</v>
      </c>
      <c r="H40" s="54">
        <v>0</v>
      </c>
      <c r="I40" s="54">
        <v>0</v>
      </c>
      <c r="J40" s="85">
        <v>0</v>
      </c>
    </row>
    <row r="41" spans="1:10" ht="15" customHeight="1" x14ac:dyDescent="0.25">
      <c r="A41" s="151" t="s">
        <v>65</v>
      </c>
      <c r="B41" s="152"/>
      <c r="C41" s="152"/>
      <c r="D41" s="152"/>
      <c r="E41" s="152"/>
      <c r="F41" s="56">
        <f>F38-F39+F40</f>
        <v>-27167.82</v>
      </c>
      <c r="G41" s="56">
        <f t="shared" ref="G41:J41" si="7">G38-G39+G40</f>
        <v>3120</v>
      </c>
      <c r="H41" s="56">
        <f t="shared" si="7"/>
        <v>0</v>
      </c>
      <c r="I41" s="56">
        <f t="shared" si="7"/>
        <v>0</v>
      </c>
      <c r="J41" s="87">
        <f t="shared" si="7"/>
        <v>0</v>
      </c>
    </row>
    <row r="42" spans="1:10" ht="17.25" customHeight="1" x14ac:dyDescent="0.25"/>
    <row r="43" spans="1:10" x14ac:dyDescent="0.25">
      <c r="A43" s="149"/>
      <c r="B43" s="150"/>
      <c r="C43" s="150"/>
      <c r="D43" s="150"/>
      <c r="E43" s="150"/>
      <c r="F43" s="150"/>
      <c r="G43" s="150"/>
      <c r="H43" s="150"/>
      <c r="I43" s="150"/>
      <c r="J43" s="150"/>
    </row>
    <row r="44" spans="1:10" ht="9" customHeight="1" x14ac:dyDescent="0.25"/>
  </sheetData>
  <mergeCells count="32">
    <mergeCell ref="A22:E22"/>
    <mergeCell ref="A1:J1"/>
    <mergeCell ref="A3:J3"/>
    <mergeCell ref="A5:J5"/>
    <mergeCell ref="A9:E9"/>
    <mergeCell ref="A10:E10"/>
    <mergeCell ref="A11:E11"/>
    <mergeCell ref="A8:E8"/>
    <mergeCell ref="A7:E7"/>
    <mergeCell ref="A19:E19"/>
    <mergeCell ref="A20:E20"/>
    <mergeCell ref="A13:E13"/>
    <mergeCell ref="A14:E14"/>
    <mergeCell ref="A15:E15"/>
    <mergeCell ref="A17:J17"/>
    <mergeCell ref="A21:E21"/>
    <mergeCell ref="A43:J43"/>
    <mergeCell ref="A23:E23"/>
    <mergeCell ref="A24:E24"/>
    <mergeCell ref="A26:J26"/>
    <mergeCell ref="A30:E30"/>
    <mergeCell ref="A31:E31"/>
    <mergeCell ref="A32:E32"/>
    <mergeCell ref="A28:E28"/>
    <mergeCell ref="A29:E29"/>
    <mergeCell ref="A36:E36"/>
    <mergeCell ref="A37:E37"/>
    <mergeCell ref="A34:J34"/>
    <mergeCell ref="A38:E38"/>
    <mergeCell ref="A39:E39"/>
    <mergeCell ref="A40:E40"/>
    <mergeCell ref="A41:E4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3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topLeftCell="A25" zoomScaleNormal="100" workbookViewId="0">
      <selection activeCell="D17" sqref="D17"/>
    </sheetView>
  </sheetViews>
  <sheetFormatPr defaultColWidth="8.85546875" defaultRowHeight="10.5" x14ac:dyDescent="0.2"/>
  <cols>
    <col min="1" max="1" width="67.140625" style="1" customWidth="1"/>
    <col min="2" max="2" width="18.42578125" style="1" customWidth="1"/>
    <col min="3" max="3" width="19.140625" style="1" customWidth="1"/>
    <col min="4" max="4" width="16.7109375" style="1" customWidth="1"/>
    <col min="5" max="5" width="17.5703125" style="1" customWidth="1"/>
    <col min="6" max="6" width="18.28515625" style="1" customWidth="1"/>
    <col min="7" max="7" width="0.140625" style="1" hidden="1" customWidth="1"/>
    <col min="8" max="10" width="8.85546875" style="1" hidden="1" customWidth="1"/>
    <col min="11" max="16384" width="8.85546875" style="1"/>
  </cols>
  <sheetData>
    <row r="1" spans="1:10" ht="15.6" customHeight="1" x14ac:dyDescent="0.2">
      <c r="A1" s="153"/>
      <c r="B1" s="153"/>
      <c r="C1" s="153"/>
      <c r="D1" s="153"/>
      <c r="E1" s="153"/>
      <c r="F1" s="153"/>
      <c r="G1" s="153"/>
      <c r="H1" s="153"/>
      <c r="I1" s="153"/>
      <c r="J1" s="153"/>
    </row>
    <row r="2" spans="1:10" ht="45.75" customHeight="1" x14ac:dyDescent="0.2">
      <c r="A2" s="179" t="s">
        <v>115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0" ht="20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ht="15.75" x14ac:dyDescent="0.2">
      <c r="A4" s="153" t="s">
        <v>48</v>
      </c>
      <c r="B4" s="153"/>
      <c r="C4" s="153"/>
      <c r="D4" s="153"/>
      <c r="E4" s="153"/>
      <c r="F4" s="153"/>
      <c r="G4" s="153"/>
      <c r="H4" s="153"/>
    </row>
    <row r="5" spans="1:10" ht="18" x14ac:dyDescent="0.2">
      <c r="A5" s="14"/>
      <c r="B5" s="14"/>
      <c r="C5" s="14"/>
      <c r="D5" s="14"/>
      <c r="E5" s="14"/>
      <c r="F5" s="14"/>
      <c r="G5" s="15"/>
      <c r="H5" s="15"/>
    </row>
    <row r="6" spans="1:10" ht="15.75" x14ac:dyDescent="0.2">
      <c r="A6" s="153" t="s">
        <v>83</v>
      </c>
      <c r="B6" s="153"/>
      <c r="C6" s="153"/>
      <c r="D6" s="153"/>
      <c r="E6" s="153"/>
      <c r="F6" s="153"/>
      <c r="G6" s="153"/>
      <c r="H6" s="153"/>
    </row>
    <row r="7" spans="1:10" ht="18" x14ac:dyDescent="0.2">
      <c r="A7" s="14"/>
      <c r="B7" s="14"/>
      <c r="C7" s="14"/>
      <c r="D7" s="14"/>
      <c r="E7" s="14"/>
      <c r="F7" s="14"/>
      <c r="G7" s="15"/>
      <c r="H7" s="15"/>
    </row>
    <row r="8" spans="1:10" ht="15.75" x14ac:dyDescent="0.2">
      <c r="A8" s="153" t="s">
        <v>84</v>
      </c>
      <c r="B8" s="153"/>
      <c r="C8" s="153"/>
      <c r="D8" s="153"/>
      <c r="E8" s="153"/>
      <c r="F8" s="153"/>
      <c r="G8" s="153"/>
      <c r="H8" s="153"/>
    </row>
    <row r="9" spans="1:10" ht="19.149999999999999" customHeight="1" thickBot="1" x14ac:dyDescent="0.25"/>
    <row r="10" spans="1:10" s="2" customFormat="1" ht="23.45" customHeight="1" thickBot="1" x14ac:dyDescent="0.25">
      <c r="A10" s="91" t="s">
        <v>0</v>
      </c>
      <c r="B10" s="92" t="s">
        <v>90</v>
      </c>
      <c r="C10" s="93" t="s">
        <v>86</v>
      </c>
      <c r="D10" s="91" t="s">
        <v>1</v>
      </c>
      <c r="E10" s="91" t="s">
        <v>2</v>
      </c>
      <c r="F10" s="91" t="s">
        <v>3</v>
      </c>
    </row>
    <row r="11" spans="1:10" s="2" customFormat="1" ht="13.5" customHeight="1" x14ac:dyDescent="0.2">
      <c r="A11" s="94">
        <v>1</v>
      </c>
      <c r="B11" s="95">
        <v>2</v>
      </c>
      <c r="C11" s="95">
        <v>3</v>
      </c>
      <c r="D11" s="94">
        <v>4</v>
      </c>
      <c r="E11" s="94">
        <v>5</v>
      </c>
      <c r="F11" s="94">
        <v>6</v>
      </c>
    </row>
    <row r="12" spans="1:10" s="3" customFormat="1" ht="12.75" x14ac:dyDescent="0.2">
      <c r="A12" s="134" t="s">
        <v>4</v>
      </c>
      <c r="B12" s="96">
        <f>+B18</f>
        <v>3570651.73</v>
      </c>
      <c r="C12" s="97">
        <f>SUM(C13:C17)</f>
        <v>3670332.3000000003</v>
      </c>
      <c r="D12" s="97">
        <f>+D18</f>
        <v>3567358.7199999997</v>
      </c>
      <c r="E12" s="97">
        <f t="shared" ref="E12:F12" si="0">+E18</f>
        <v>3320571.9899999998</v>
      </c>
      <c r="F12" s="97">
        <f t="shared" si="0"/>
        <v>3320571.9899999998</v>
      </c>
    </row>
    <row r="13" spans="1:10" s="3" customFormat="1" ht="12.75" x14ac:dyDescent="0.2">
      <c r="A13" s="135" t="s">
        <v>9</v>
      </c>
      <c r="B13" s="58">
        <v>2621652.21</v>
      </c>
      <c r="C13" s="98">
        <v>3439008.02</v>
      </c>
      <c r="D13" s="7">
        <v>3294256.56</v>
      </c>
      <c r="E13" s="7">
        <v>3047469.83</v>
      </c>
      <c r="F13" s="7">
        <v>3047469.83</v>
      </c>
    </row>
    <row r="14" spans="1:10" s="3" customFormat="1" ht="12.75" x14ac:dyDescent="0.2">
      <c r="A14" s="135" t="s">
        <v>10</v>
      </c>
      <c r="B14" s="58">
        <v>5.1100000000000003</v>
      </c>
      <c r="C14" s="99">
        <v>3</v>
      </c>
      <c r="D14" s="8">
        <v>3</v>
      </c>
      <c r="E14" s="8">
        <v>3</v>
      </c>
      <c r="F14" s="8">
        <v>3</v>
      </c>
    </row>
    <row r="15" spans="1:10" s="3" customFormat="1" ht="25.5" x14ac:dyDescent="0.2">
      <c r="A15" s="135" t="s">
        <v>11</v>
      </c>
      <c r="B15" s="58">
        <v>29368.22</v>
      </c>
      <c r="C15" s="7">
        <v>34150.660000000003</v>
      </c>
      <c r="D15" s="7">
        <v>39800</v>
      </c>
      <c r="E15" s="7">
        <v>39800</v>
      </c>
      <c r="F15" s="7">
        <v>39800</v>
      </c>
    </row>
    <row r="16" spans="1:10" s="3" customFormat="1" ht="25.5" x14ac:dyDescent="0.2">
      <c r="A16" s="135" t="s">
        <v>12</v>
      </c>
      <c r="B16" s="58">
        <v>18029.830000000002</v>
      </c>
      <c r="C16" s="7">
        <v>16819.97</v>
      </c>
      <c r="D16" s="7">
        <v>18757.509999999998</v>
      </c>
      <c r="E16" s="7">
        <v>18757.509999999998</v>
      </c>
      <c r="F16" s="7">
        <v>18757.509999999998</v>
      </c>
    </row>
    <row r="17" spans="1:8" s="3" customFormat="1" ht="25.5" x14ac:dyDescent="0.2">
      <c r="A17" s="135" t="s">
        <v>13</v>
      </c>
      <c r="B17" s="58">
        <v>901596.36</v>
      </c>
      <c r="C17" s="7">
        <v>180350.65</v>
      </c>
      <c r="D17" s="7">
        <f>198941.65+15600</f>
        <v>214541.65</v>
      </c>
      <c r="E17" s="7">
        <f>198941.65+15600</f>
        <v>214541.65</v>
      </c>
      <c r="F17" s="7">
        <f>198941.65+15600</f>
        <v>214541.65</v>
      </c>
    </row>
    <row r="18" spans="1:8" s="3" customFormat="1" ht="12.75" x14ac:dyDescent="0.2">
      <c r="A18" s="136" t="s">
        <v>5</v>
      </c>
      <c r="B18" s="59">
        <f>SUM(B13:B17)</f>
        <v>3570651.73</v>
      </c>
      <c r="C18" s="5">
        <f>+C12</f>
        <v>3670332.3000000003</v>
      </c>
      <c r="D18" s="5">
        <f>SUM(D13:D17)</f>
        <v>3567358.7199999997</v>
      </c>
      <c r="E18" s="5">
        <f t="shared" ref="E18:F18" si="1">SUM(E13:E17)</f>
        <v>3320571.9899999998</v>
      </c>
      <c r="F18" s="5">
        <f t="shared" si="1"/>
        <v>3320571.9899999998</v>
      </c>
    </row>
    <row r="19" spans="1:8" s="3" customFormat="1" ht="12.75" x14ac:dyDescent="0.2">
      <c r="A19" s="67"/>
      <c r="B19" s="67"/>
      <c r="C19" s="67"/>
      <c r="D19" s="68"/>
      <c r="E19" s="68"/>
      <c r="F19" s="68"/>
    </row>
    <row r="20" spans="1:8" s="3" customFormat="1" ht="12.75" x14ac:dyDescent="0.2">
      <c r="A20" s="47"/>
      <c r="B20" s="47"/>
      <c r="C20" s="47"/>
      <c r="D20" s="48"/>
      <c r="E20" s="48"/>
      <c r="F20" s="48"/>
    </row>
    <row r="21" spans="1:8" s="3" customFormat="1" ht="12.75" x14ac:dyDescent="0.2">
      <c r="A21" s="47"/>
      <c r="B21" s="47"/>
      <c r="C21" s="47"/>
      <c r="D21" s="48"/>
      <c r="E21" s="48"/>
      <c r="F21" s="48"/>
    </row>
    <row r="22" spans="1:8" s="3" customFormat="1" ht="15.75" x14ac:dyDescent="0.2">
      <c r="A22" s="153" t="s">
        <v>85</v>
      </c>
      <c r="B22" s="153"/>
      <c r="C22" s="153"/>
      <c r="D22" s="178"/>
      <c r="E22" s="178"/>
      <c r="F22" s="178"/>
      <c r="G22" s="178"/>
      <c r="H22" s="178"/>
    </row>
    <row r="23" spans="1:8" s="3" customFormat="1" ht="16.5" thickBot="1" x14ac:dyDescent="0.25">
      <c r="A23" s="27"/>
      <c r="B23" s="27"/>
      <c r="C23" s="27"/>
      <c r="D23" s="50"/>
      <c r="E23" s="50"/>
      <c r="F23" s="50"/>
      <c r="G23" s="50"/>
      <c r="H23" s="50"/>
    </row>
    <row r="24" spans="1:8" s="3" customFormat="1" ht="22.5" customHeight="1" thickBot="1" x14ac:dyDescent="0.25">
      <c r="A24" s="91" t="s">
        <v>0</v>
      </c>
      <c r="B24" s="92" t="s">
        <v>90</v>
      </c>
      <c r="C24" s="93" t="s">
        <v>86</v>
      </c>
      <c r="D24" s="91" t="s">
        <v>1</v>
      </c>
      <c r="E24" s="91" t="s">
        <v>2</v>
      </c>
      <c r="F24" s="91" t="s">
        <v>3</v>
      </c>
    </row>
    <row r="25" spans="1:8" s="3" customFormat="1" ht="11.25" customHeight="1" x14ac:dyDescent="0.2">
      <c r="A25" s="94">
        <v>1</v>
      </c>
      <c r="B25" s="95">
        <v>2</v>
      </c>
      <c r="C25" s="95">
        <v>3</v>
      </c>
      <c r="D25" s="94">
        <v>4</v>
      </c>
      <c r="E25" s="94">
        <v>5</v>
      </c>
      <c r="F25" s="94">
        <v>6</v>
      </c>
    </row>
    <row r="26" spans="1:8" s="3" customFormat="1" ht="12.75" x14ac:dyDescent="0.2">
      <c r="A26" s="134" t="s">
        <v>6</v>
      </c>
      <c r="B26" s="96">
        <f>+B27+B28+B29+B30+B31</f>
        <v>2776605.54</v>
      </c>
      <c r="C26" s="97">
        <f>SUM(C27:C31)</f>
        <v>3209782.71</v>
      </c>
      <c r="D26" s="97">
        <f>SUM(D27:D31)</f>
        <v>3555725.3899999997</v>
      </c>
      <c r="E26" s="97">
        <f t="shared" ref="E26:F26" si="2">SUM(E27:E31)</f>
        <v>3306318.6599999997</v>
      </c>
      <c r="F26" s="97">
        <f t="shared" si="2"/>
        <v>3306318.6599999997</v>
      </c>
    </row>
    <row r="27" spans="1:8" s="3" customFormat="1" ht="12.75" x14ac:dyDescent="0.2">
      <c r="A27" s="135" t="s">
        <v>14</v>
      </c>
      <c r="B27" s="58">
        <v>2381984.21</v>
      </c>
      <c r="C27" s="7">
        <v>2972988.48</v>
      </c>
      <c r="D27" s="7">
        <v>3298785.08</v>
      </c>
      <c r="E27" s="7">
        <v>3051898.35</v>
      </c>
      <c r="F27" s="7">
        <v>3051898.35</v>
      </c>
    </row>
    <row r="28" spans="1:8" s="3" customFormat="1" ht="12.75" x14ac:dyDescent="0.2">
      <c r="A28" s="135" t="s">
        <v>15</v>
      </c>
      <c r="B28" s="58">
        <v>386981.18</v>
      </c>
      <c r="C28" s="7">
        <v>224794.02</v>
      </c>
      <c r="D28" s="7">
        <f>238314.23+15600</f>
        <v>253914.23</v>
      </c>
      <c r="E28" s="7">
        <f>235814.23+15600</f>
        <v>251414.23</v>
      </c>
      <c r="F28" s="7">
        <f>235814.23+15600</f>
        <v>251414.23</v>
      </c>
    </row>
    <row r="29" spans="1:8" s="3" customFormat="1" ht="12.75" x14ac:dyDescent="0.2">
      <c r="A29" s="135" t="s">
        <v>16</v>
      </c>
      <c r="B29" s="58">
        <v>4356.08</v>
      </c>
      <c r="C29" s="7">
        <v>8956.1200000000008</v>
      </c>
      <c r="D29" s="8">
        <v>414.17</v>
      </c>
      <c r="E29" s="8">
        <v>414.17</v>
      </c>
      <c r="F29" s="8">
        <v>414.17</v>
      </c>
    </row>
    <row r="30" spans="1:8" s="3" customFormat="1" ht="25.5" x14ac:dyDescent="0.2">
      <c r="A30" s="135" t="s">
        <v>17</v>
      </c>
      <c r="B30" s="58">
        <v>919.25</v>
      </c>
      <c r="C30" s="8">
        <v>227.09</v>
      </c>
      <c r="D30" s="8">
        <v>247.09</v>
      </c>
      <c r="E30" s="8">
        <v>227.09</v>
      </c>
      <c r="F30" s="8">
        <v>227.09</v>
      </c>
    </row>
    <row r="31" spans="1:8" s="3" customFormat="1" ht="12.75" x14ac:dyDescent="0.2">
      <c r="A31" s="135" t="s">
        <v>18</v>
      </c>
      <c r="B31" s="58">
        <v>2364.8200000000002</v>
      </c>
      <c r="C31" s="7">
        <v>2817</v>
      </c>
      <c r="D31" s="7">
        <v>2364.8200000000002</v>
      </c>
      <c r="E31" s="7">
        <v>2364.8200000000002</v>
      </c>
      <c r="F31" s="7">
        <v>2364.8200000000002</v>
      </c>
    </row>
    <row r="32" spans="1:8" s="3" customFormat="1" ht="12.75" x14ac:dyDescent="0.2">
      <c r="A32" s="134" t="s">
        <v>7</v>
      </c>
      <c r="B32" s="77">
        <f>+B33+B34</f>
        <v>1235709.27</v>
      </c>
      <c r="C32" s="97">
        <v>3049.08</v>
      </c>
      <c r="D32" s="97">
        <f>SUM(D33:D34)</f>
        <v>14753.33</v>
      </c>
      <c r="E32" s="97">
        <f t="shared" ref="E32:F32" si="3">SUM(E33:E34)</f>
        <v>14253.33</v>
      </c>
      <c r="F32" s="97">
        <f t="shared" si="3"/>
        <v>14253.33</v>
      </c>
    </row>
    <row r="33" spans="1:6" s="3" customFormat="1" ht="12.75" x14ac:dyDescent="0.2">
      <c r="A33" s="135" t="s">
        <v>19</v>
      </c>
      <c r="B33" s="58">
        <v>458749.14</v>
      </c>
      <c r="C33" s="7">
        <v>3049.08</v>
      </c>
      <c r="D33" s="7">
        <v>14753.33</v>
      </c>
      <c r="E33" s="7">
        <v>14253.33</v>
      </c>
      <c r="F33" s="7">
        <v>14253.33</v>
      </c>
    </row>
    <row r="34" spans="1:6" s="3" customFormat="1" ht="12.75" x14ac:dyDescent="0.2">
      <c r="A34" s="135" t="s">
        <v>101</v>
      </c>
      <c r="B34" s="58">
        <v>776960.13</v>
      </c>
      <c r="C34" s="7"/>
      <c r="D34" s="7"/>
      <c r="E34" s="7"/>
      <c r="F34" s="7"/>
    </row>
    <row r="35" spans="1:6" s="3" customFormat="1" ht="12.75" x14ac:dyDescent="0.2">
      <c r="A35" s="136" t="s">
        <v>8</v>
      </c>
      <c r="B35" s="59">
        <f>+B26+B32</f>
        <v>4012314.81</v>
      </c>
      <c r="C35" s="5">
        <f>+C26+C32</f>
        <v>3212831.79</v>
      </c>
      <c r="D35" s="5">
        <f>+D26+D32</f>
        <v>3570478.7199999997</v>
      </c>
      <c r="E35" s="5">
        <f t="shared" ref="E35:F35" si="4">+E26+E32</f>
        <v>3320571.9899999998</v>
      </c>
      <c r="F35" s="5">
        <f t="shared" si="4"/>
        <v>3320571.9899999998</v>
      </c>
    </row>
    <row r="42" spans="1:6" x14ac:dyDescent="0.2">
      <c r="D42" s="148"/>
    </row>
  </sheetData>
  <mergeCells count="6">
    <mergeCell ref="A4:H4"/>
    <mergeCell ref="A6:H6"/>
    <mergeCell ref="A8:H8"/>
    <mergeCell ref="A22:H22"/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0"/>
  <sheetViews>
    <sheetView topLeftCell="A40" zoomScaleNormal="100" workbookViewId="0">
      <selection activeCell="N21" sqref="N21"/>
    </sheetView>
  </sheetViews>
  <sheetFormatPr defaultColWidth="8.85546875" defaultRowHeight="10.5" x14ac:dyDescent="0.2"/>
  <cols>
    <col min="1" max="1" width="54.7109375" style="1" customWidth="1"/>
    <col min="2" max="2" width="17.28515625" style="1" customWidth="1"/>
    <col min="3" max="3" width="16.85546875" style="1" customWidth="1"/>
    <col min="4" max="4" width="19.28515625" style="1" customWidth="1"/>
    <col min="5" max="5" width="20" style="1" customWidth="1"/>
    <col min="6" max="6" width="18.42578125" style="1" customWidth="1"/>
    <col min="7" max="7" width="0.28515625" style="1" customWidth="1"/>
    <col min="8" max="11" width="8.85546875" style="1" hidden="1" customWidth="1"/>
    <col min="12" max="16384" width="8.85546875" style="1"/>
  </cols>
  <sheetData>
    <row r="1" spans="1:11" ht="15.75" x14ac:dyDescent="0.2">
      <c r="A1" s="179"/>
      <c r="B1" s="179"/>
      <c r="C1" s="179"/>
      <c r="D1" s="179"/>
      <c r="E1" s="179"/>
      <c r="F1" s="179"/>
      <c r="G1" s="179"/>
      <c r="H1" s="179"/>
      <c r="I1" s="179"/>
      <c r="J1" s="179"/>
    </row>
    <row r="2" spans="1:11" ht="37.5" customHeight="1" x14ac:dyDescent="0.2">
      <c r="A2" s="179" t="s">
        <v>116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1" ht="15.75" x14ac:dyDescent="0.2">
      <c r="B3" s="180"/>
      <c r="C3" s="180"/>
      <c r="D3" s="180"/>
      <c r="E3" s="180"/>
      <c r="F3" s="180"/>
      <c r="G3" s="180"/>
      <c r="H3" s="180"/>
      <c r="I3" s="180"/>
      <c r="J3" s="180"/>
      <c r="K3" s="180"/>
    </row>
    <row r="5" spans="1:11" customFormat="1" ht="15.75" customHeight="1" x14ac:dyDescent="0.25">
      <c r="A5" s="153" t="s">
        <v>48</v>
      </c>
      <c r="B5" s="153"/>
      <c r="C5" s="153"/>
      <c r="D5" s="153"/>
      <c r="E5" s="153"/>
      <c r="F5" s="153"/>
    </row>
    <row r="6" spans="1:11" customFormat="1" ht="18" x14ac:dyDescent="0.25">
      <c r="D6" s="14"/>
      <c r="E6" s="14"/>
      <c r="F6" s="15"/>
    </row>
    <row r="7" spans="1:11" customFormat="1" ht="18" customHeight="1" x14ac:dyDescent="0.25">
      <c r="A7" s="153" t="s">
        <v>83</v>
      </c>
      <c r="B7" s="153"/>
      <c r="C7" s="153"/>
      <c r="D7" s="153"/>
      <c r="E7" s="153"/>
      <c r="F7" s="153"/>
    </row>
    <row r="8" spans="1:11" customFormat="1" ht="18" x14ac:dyDescent="0.25">
      <c r="A8" s="14"/>
      <c r="B8" s="14"/>
      <c r="C8" s="14"/>
      <c r="D8" s="14"/>
      <c r="E8" s="14"/>
      <c r="F8" s="15"/>
    </row>
    <row r="9" spans="1:11" customFormat="1" ht="15.75" customHeight="1" x14ac:dyDescent="0.25">
      <c r="A9" s="153" t="s">
        <v>92</v>
      </c>
      <c r="B9" s="153"/>
      <c r="C9" s="153"/>
      <c r="D9" s="153"/>
      <c r="E9" s="153"/>
      <c r="F9" s="153"/>
    </row>
    <row r="13" spans="1:11" ht="11.25" thickBot="1" x14ac:dyDescent="0.25"/>
    <row r="14" spans="1:11" s="2" customFormat="1" ht="29.25" customHeight="1" thickBot="1" x14ac:dyDescent="0.25">
      <c r="A14" s="91" t="s">
        <v>0</v>
      </c>
      <c r="B14" s="92" t="s">
        <v>90</v>
      </c>
      <c r="C14" s="93" t="s">
        <v>86</v>
      </c>
      <c r="D14" s="91" t="s">
        <v>1</v>
      </c>
      <c r="E14" s="91" t="s">
        <v>2</v>
      </c>
      <c r="F14" s="91" t="s">
        <v>3</v>
      </c>
    </row>
    <row r="15" spans="1:11" s="2" customFormat="1" ht="12.75" x14ac:dyDescent="0.2">
      <c r="A15" s="100">
        <v>1</v>
      </c>
      <c r="B15" s="101">
        <v>2</v>
      </c>
      <c r="C15" s="101">
        <v>3</v>
      </c>
      <c r="D15" s="100">
        <v>4</v>
      </c>
      <c r="E15" s="100">
        <v>5</v>
      </c>
      <c r="F15" s="100">
        <v>6</v>
      </c>
    </row>
    <row r="16" spans="1:11" s="3" customFormat="1" ht="12.75" x14ac:dyDescent="0.2">
      <c r="A16" s="137" t="s">
        <v>20</v>
      </c>
      <c r="B16" s="103">
        <v>736687.58</v>
      </c>
      <c r="C16" s="103">
        <v>11504.5</v>
      </c>
      <c r="D16" s="104">
        <v>3985.92</v>
      </c>
      <c r="E16" s="104">
        <v>3985.92</v>
      </c>
      <c r="F16" s="104">
        <v>3985.92</v>
      </c>
    </row>
    <row r="17" spans="1:6" s="3" customFormat="1" ht="12.75" x14ac:dyDescent="0.2">
      <c r="A17" s="138" t="s">
        <v>21</v>
      </c>
      <c r="B17" s="58">
        <v>613307.78</v>
      </c>
      <c r="C17" s="58">
        <v>11504.5</v>
      </c>
      <c r="D17" s="7">
        <v>3985.92</v>
      </c>
      <c r="E17" s="7">
        <v>3985.92</v>
      </c>
      <c r="F17" s="7">
        <v>3985.92</v>
      </c>
    </row>
    <row r="18" spans="1:6" s="3" customFormat="1" ht="12.75" x14ac:dyDescent="0.2">
      <c r="A18" s="138" t="s">
        <v>95</v>
      </c>
      <c r="B18" s="58">
        <v>123379.8</v>
      </c>
      <c r="C18" s="58"/>
      <c r="D18" s="7"/>
      <c r="E18" s="7"/>
      <c r="F18" s="7"/>
    </row>
    <row r="19" spans="1:6" s="3" customFormat="1" ht="12.75" x14ac:dyDescent="0.2">
      <c r="A19" s="137" t="s">
        <v>22</v>
      </c>
      <c r="B19" s="103">
        <v>15406.13</v>
      </c>
      <c r="C19" s="103">
        <v>14973.02</v>
      </c>
      <c r="D19" s="104">
        <v>17572.36</v>
      </c>
      <c r="E19" s="104">
        <v>17572.36</v>
      </c>
      <c r="F19" s="104">
        <v>17572.36</v>
      </c>
    </row>
    <row r="20" spans="1:6" s="3" customFormat="1" ht="12.75" x14ac:dyDescent="0.2">
      <c r="A20" s="138" t="s">
        <v>23</v>
      </c>
      <c r="B20" s="58">
        <v>15406.13</v>
      </c>
      <c r="C20" s="58">
        <v>14973.02</v>
      </c>
      <c r="D20" s="7">
        <v>17572.36</v>
      </c>
      <c r="E20" s="7">
        <v>17572.36</v>
      </c>
      <c r="F20" s="7">
        <v>17572.36</v>
      </c>
    </row>
    <row r="21" spans="1:6" s="3" customFormat="1" ht="12.75" x14ac:dyDescent="0.2">
      <c r="A21" s="137" t="s">
        <v>24</v>
      </c>
      <c r="B21" s="103">
        <v>194277</v>
      </c>
      <c r="C21" s="103">
        <v>199350.76</v>
      </c>
      <c r="D21" s="104">
        <f>SUM(D22:D23)</f>
        <v>238900</v>
      </c>
      <c r="E21" s="104">
        <f t="shared" ref="E21:F21" si="0">SUM(E22:E23)</f>
        <v>238900</v>
      </c>
      <c r="F21" s="104">
        <f t="shared" si="0"/>
        <v>238900</v>
      </c>
    </row>
    <row r="22" spans="1:6" s="3" customFormat="1" ht="25.5" x14ac:dyDescent="0.2">
      <c r="A22" s="138" t="s">
        <v>25</v>
      </c>
      <c r="B22" s="58">
        <v>29368.22</v>
      </c>
      <c r="C22" s="58">
        <v>34150</v>
      </c>
      <c r="D22" s="7">
        <v>39800</v>
      </c>
      <c r="E22" s="7">
        <v>39800</v>
      </c>
      <c r="F22" s="7">
        <v>39800</v>
      </c>
    </row>
    <row r="23" spans="1:6" s="3" customFormat="1" ht="12.75" x14ac:dyDescent="0.2">
      <c r="A23" s="138" t="s">
        <v>26</v>
      </c>
      <c r="B23" s="58">
        <v>164908.78</v>
      </c>
      <c r="C23" s="58">
        <v>165200.76</v>
      </c>
      <c r="D23" s="7">
        <f>183500+15600</f>
        <v>199100</v>
      </c>
      <c r="E23" s="7">
        <f>183500+15600</f>
        <v>199100</v>
      </c>
      <c r="F23" s="7">
        <f>183500+15600</f>
        <v>199100</v>
      </c>
    </row>
    <row r="24" spans="1:6" s="3" customFormat="1" ht="12.75" x14ac:dyDescent="0.2">
      <c r="A24" s="137" t="s">
        <v>27</v>
      </c>
      <c r="B24" s="103">
        <v>2621652.21</v>
      </c>
      <c r="C24" s="103">
        <v>3442653.41</v>
      </c>
      <c r="D24" s="104">
        <v>3305712.29</v>
      </c>
      <c r="E24" s="104">
        <v>3058925.56</v>
      </c>
      <c r="F24" s="104">
        <v>3058925.56</v>
      </c>
    </row>
    <row r="25" spans="1:6" s="3" customFormat="1" ht="12.75" x14ac:dyDescent="0.2">
      <c r="A25" s="138" t="s">
        <v>28</v>
      </c>
      <c r="B25" s="58"/>
      <c r="C25" s="58">
        <v>3259.28</v>
      </c>
      <c r="D25" s="7">
        <v>11455.73</v>
      </c>
      <c r="E25" s="7">
        <v>11455.73</v>
      </c>
      <c r="F25" s="7">
        <v>11455.73</v>
      </c>
    </row>
    <row r="26" spans="1:6" s="3" customFormat="1" ht="12.75" x14ac:dyDescent="0.2">
      <c r="A26" s="138" t="s">
        <v>29</v>
      </c>
      <c r="B26" s="58">
        <v>2621652.21</v>
      </c>
      <c r="C26" s="58">
        <v>3439008.02</v>
      </c>
      <c r="D26" s="7">
        <v>3294256.56</v>
      </c>
      <c r="E26" s="7">
        <v>3047469.83</v>
      </c>
      <c r="F26" s="7">
        <v>3047469.83</v>
      </c>
    </row>
    <row r="27" spans="1:6" s="3" customFormat="1" ht="12.75" x14ac:dyDescent="0.2">
      <c r="A27" s="138" t="s">
        <v>96</v>
      </c>
      <c r="B27" s="58"/>
      <c r="C27" s="58">
        <v>386.11</v>
      </c>
      <c r="D27" s="7"/>
      <c r="E27" s="7"/>
      <c r="F27" s="7"/>
    </row>
    <row r="28" spans="1:6" s="3" customFormat="1" ht="12.75" x14ac:dyDescent="0.2">
      <c r="A28" s="137" t="s">
        <v>30</v>
      </c>
      <c r="B28" s="103">
        <v>2628.81</v>
      </c>
      <c r="C28" s="103">
        <v>1850.61</v>
      </c>
      <c r="D28" s="104">
        <v>1188.1500000000001</v>
      </c>
      <c r="E28" s="104">
        <v>1188.1500000000001</v>
      </c>
      <c r="F28" s="104">
        <v>1188.1500000000001</v>
      </c>
    </row>
    <row r="29" spans="1:6" s="3" customFormat="1" ht="12.75" x14ac:dyDescent="0.2">
      <c r="A29" s="138" t="s">
        <v>31</v>
      </c>
      <c r="B29" s="58">
        <v>2628.81</v>
      </c>
      <c r="C29" s="58">
        <v>1850.61</v>
      </c>
      <c r="D29" s="7">
        <v>1188.1500000000001</v>
      </c>
      <c r="E29" s="7">
        <v>1188.1500000000001</v>
      </c>
      <c r="F29" s="7">
        <v>1188.1500000000001</v>
      </c>
    </row>
    <row r="30" spans="1:6" s="3" customFormat="1" ht="12.75" x14ac:dyDescent="0.2">
      <c r="A30" s="136" t="s">
        <v>5</v>
      </c>
      <c r="B30" s="59">
        <f>+B16+B19+B21+B24+B28</f>
        <v>3570651.73</v>
      </c>
      <c r="C30" s="5">
        <v>3670332.3</v>
      </c>
      <c r="D30" s="5">
        <f>+D16+D19+D21+D24+D28</f>
        <v>3567358.7199999997</v>
      </c>
      <c r="E30" s="5">
        <f t="shared" ref="E30:F30" si="1">+E16+E19+E21+E24+E28</f>
        <v>3320571.9899999998</v>
      </c>
      <c r="F30" s="5">
        <f t="shared" si="1"/>
        <v>3320571.9899999998</v>
      </c>
    </row>
    <row r="31" spans="1:6" s="3" customFormat="1" ht="12.75" x14ac:dyDescent="0.2">
      <c r="A31" s="67"/>
      <c r="B31" s="67"/>
      <c r="C31" s="67"/>
      <c r="D31" s="68"/>
      <c r="E31" s="68"/>
      <c r="F31" s="68"/>
    </row>
    <row r="32" spans="1:6" s="49" customFormat="1" ht="12.75" x14ac:dyDescent="0.2">
      <c r="A32" s="47"/>
      <c r="B32" s="47"/>
      <c r="C32" s="47"/>
      <c r="D32" s="48"/>
      <c r="E32" s="48"/>
      <c r="F32" s="48"/>
    </row>
    <row r="33" spans="1:6" s="49" customFormat="1" ht="15.75" x14ac:dyDescent="0.2">
      <c r="A33" s="153" t="s">
        <v>93</v>
      </c>
      <c r="B33" s="153"/>
      <c r="C33" s="153"/>
      <c r="D33" s="153"/>
      <c r="E33" s="153"/>
      <c r="F33" s="153"/>
    </row>
    <row r="34" spans="1:6" s="49" customFormat="1" ht="13.5" thickBot="1" x14ac:dyDescent="0.25">
      <c r="A34" s="47"/>
      <c r="B34" s="47"/>
      <c r="C34" s="47"/>
      <c r="D34" s="48"/>
      <c r="E34" s="48"/>
      <c r="F34" s="48"/>
    </row>
    <row r="35" spans="1:6" s="3" customFormat="1" ht="28.5" customHeight="1" thickBot="1" x14ac:dyDescent="0.25">
      <c r="A35" s="91" t="s">
        <v>0</v>
      </c>
      <c r="B35" s="92" t="s">
        <v>90</v>
      </c>
      <c r="C35" s="93" t="s">
        <v>86</v>
      </c>
      <c r="D35" s="91" t="s">
        <v>1</v>
      </c>
      <c r="E35" s="91" t="s">
        <v>2</v>
      </c>
      <c r="F35" s="91" t="s">
        <v>3</v>
      </c>
    </row>
    <row r="36" spans="1:6" s="3" customFormat="1" ht="12.75" x14ac:dyDescent="0.2">
      <c r="A36" s="100">
        <v>1</v>
      </c>
      <c r="B36" s="101">
        <v>2</v>
      </c>
      <c r="C36" s="101">
        <v>3</v>
      </c>
      <c r="D36" s="100">
        <v>4</v>
      </c>
      <c r="E36" s="100">
        <v>5</v>
      </c>
      <c r="F36" s="100">
        <v>6</v>
      </c>
    </row>
    <row r="37" spans="1:6" s="3" customFormat="1" ht="12.75" x14ac:dyDescent="0.2">
      <c r="A37" s="137" t="s">
        <v>20</v>
      </c>
      <c r="B37" s="102">
        <v>736687.58</v>
      </c>
      <c r="C37" s="103">
        <v>11504.5</v>
      </c>
      <c r="D37" s="104">
        <v>3985.92</v>
      </c>
      <c r="E37" s="104">
        <v>3985.92</v>
      </c>
      <c r="F37" s="104">
        <v>3985.92</v>
      </c>
    </row>
    <row r="38" spans="1:6" s="3" customFormat="1" ht="12.75" x14ac:dyDescent="0.2">
      <c r="A38" s="138" t="s">
        <v>21</v>
      </c>
      <c r="B38" s="58">
        <v>613307.78</v>
      </c>
      <c r="C38" s="7">
        <v>11504.5</v>
      </c>
      <c r="D38" s="7">
        <v>3985.92</v>
      </c>
      <c r="E38" s="7">
        <v>3985.92</v>
      </c>
      <c r="F38" s="7">
        <v>3985.92</v>
      </c>
    </row>
    <row r="39" spans="1:6" s="3" customFormat="1" ht="12.75" x14ac:dyDescent="0.2">
      <c r="A39" s="138" t="s">
        <v>97</v>
      </c>
      <c r="B39" s="58">
        <v>123379.8</v>
      </c>
      <c r="C39" s="7"/>
      <c r="D39" s="7"/>
      <c r="E39" s="7"/>
      <c r="F39" s="7"/>
    </row>
    <row r="40" spans="1:6" s="3" customFormat="1" ht="12.75" x14ac:dyDescent="0.2">
      <c r="A40" s="137" t="s">
        <v>22</v>
      </c>
      <c r="B40" s="103">
        <v>21743.4</v>
      </c>
      <c r="C40" s="103">
        <v>15927.21</v>
      </c>
      <c r="D40" s="104">
        <v>17772.36</v>
      </c>
      <c r="E40" s="104">
        <v>17572.36</v>
      </c>
      <c r="F40" s="104">
        <v>17572.36</v>
      </c>
    </row>
    <row r="41" spans="1:6" s="3" customFormat="1" ht="12.75" x14ac:dyDescent="0.2">
      <c r="A41" s="138" t="s">
        <v>23</v>
      </c>
      <c r="B41" s="58">
        <v>14451.94</v>
      </c>
      <c r="C41" s="58">
        <v>14973.02</v>
      </c>
      <c r="D41" s="7">
        <v>17572.36</v>
      </c>
      <c r="E41" s="7">
        <v>17572.36</v>
      </c>
      <c r="F41" s="7">
        <v>17572.36</v>
      </c>
    </row>
    <row r="42" spans="1:6" s="3" customFormat="1" ht="25.5" x14ac:dyDescent="0.2">
      <c r="A42" s="138" t="s">
        <v>32</v>
      </c>
      <c r="B42" s="58">
        <v>7291.46</v>
      </c>
      <c r="C42" s="58">
        <v>954.19</v>
      </c>
      <c r="D42" s="8">
        <v>200</v>
      </c>
      <c r="E42" s="9"/>
      <c r="F42" s="9"/>
    </row>
    <row r="43" spans="1:6" s="3" customFormat="1" ht="12.75" x14ac:dyDescent="0.2">
      <c r="A43" s="137" t="s">
        <v>24</v>
      </c>
      <c r="B43" s="103">
        <v>201307.16</v>
      </c>
      <c r="C43" s="103">
        <v>199936.12</v>
      </c>
      <c r="D43" s="104">
        <f>SUM(D44:D46)</f>
        <v>241600</v>
      </c>
      <c r="E43" s="104">
        <f t="shared" ref="E43:F43" si="2">SUM(E44:E46)</f>
        <v>238900</v>
      </c>
      <c r="F43" s="104">
        <f t="shared" si="2"/>
        <v>238900</v>
      </c>
    </row>
    <row r="44" spans="1:6" s="3" customFormat="1" ht="25.5" x14ac:dyDescent="0.2">
      <c r="A44" s="138" t="s">
        <v>25</v>
      </c>
      <c r="B44" s="58">
        <v>28782.86</v>
      </c>
      <c r="C44" s="58">
        <v>34150</v>
      </c>
      <c r="D44" s="7">
        <v>39800</v>
      </c>
      <c r="E44" s="7">
        <v>39800</v>
      </c>
      <c r="F44" s="7">
        <v>39800</v>
      </c>
    </row>
    <row r="45" spans="1:6" s="3" customFormat="1" ht="12.75" x14ac:dyDescent="0.2">
      <c r="A45" s="138" t="s">
        <v>26</v>
      </c>
      <c r="B45" s="58">
        <v>164908.78</v>
      </c>
      <c r="C45" s="58">
        <v>165200.76</v>
      </c>
      <c r="D45" s="7">
        <f>183500+15600</f>
        <v>199100</v>
      </c>
      <c r="E45" s="7">
        <f>183500+15600</f>
        <v>199100</v>
      </c>
      <c r="F45" s="7">
        <f>183500+15600</f>
        <v>199100</v>
      </c>
    </row>
    <row r="46" spans="1:6" s="3" customFormat="1" ht="12.75" x14ac:dyDescent="0.2">
      <c r="A46" s="138" t="s">
        <v>33</v>
      </c>
      <c r="B46" s="58">
        <v>7615.52</v>
      </c>
      <c r="C46" s="58">
        <v>585.36</v>
      </c>
      <c r="D46" s="7">
        <v>2700</v>
      </c>
      <c r="E46" s="9"/>
      <c r="F46" s="9"/>
    </row>
    <row r="47" spans="1:6" s="3" customFormat="1" ht="12.75" x14ac:dyDescent="0.2">
      <c r="A47" s="137" t="s">
        <v>27</v>
      </c>
      <c r="B47" s="103">
        <v>2592707.1800000002</v>
      </c>
      <c r="C47" s="103">
        <v>2983613.35</v>
      </c>
      <c r="D47" s="104">
        <v>3305932.29</v>
      </c>
      <c r="E47" s="104">
        <v>3058925.56</v>
      </c>
      <c r="F47" s="104">
        <v>3058925.56</v>
      </c>
    </row>
    <row r="48" spans="1:6" s="3" customFormat="1" ht="12.75" x14ac:dyDescent="0.2">
      <c r="A48" s="138" t="s">
        <v>28</v>
      </c>
      <c r="B48" s="58"/>
      <c r="C48" s="58">
        <v>3259.28</v>
      </c>
      <c r="D48" s="7">
        <v>11455.73</v>
      </c>
      <c r="E48" s="7">
        <v>11455.73</v>
      </c>
      <c r="F48" s="7">
        <v>11455.73</v>
      </c>
    </row>
    <row r="49" spans="1:6" s="3" customFormat="1" ht="12.75" x14ac:dyDescent="0.2">
      <c r="A49" s="138" t="s">
        <v>29</v>
      </c>
      <c r="B49" s="58">
        <v>2592297.36</v>
      </c>
      <c r="C49" s="58">
        <v>2978389.08</v>
      </c>
      <c r="D49" s="7">
        <v>3294256.56</v>
      </c>
      <c r="E49" s="7">
        <v>3047469.83</v>
      </c>
      <c r="F49" s="7">
        <v>3047469.83</v>
      </c>
    </row>
    <row r="50" spans="1:6" s="3" customFormat="1" ht="12.75" x14ac:dyDescent="0.2">
      <c r="A50" s="138" t="s">
        <v>34</v>
      </c>
      <c r="B50" s="58">
        <v>409.82</v>
      </c>
      <c r="C50" s="58">
        <v>1964.99</v>
      </c>
      <c r="D50" s="8">
        <v>220</v>
      </c>
      <c r="E50" s="9"/>
      <c r="F50" s="9"/>
    </row>
    <row r="51" spans="1:6" s="3" customFormat="1" ht="12.75" x14ac:dyDescent="0.2">
      <c r="A51" s="137" t="s">
        <v>30</v>
      </c>
      <c r="B51" s="103">
        <v>2628.81</v>
      </c>
      <c r="C51" s="103">
        <v>1850.61</v>
      </c>
      <c r="D51" s="104">
        <v>1188.1500000000001</v>
      </c>
      <c r="E51" s="104">
        <v>1188.1500000000001</v>
      </c>
      <c r="F51" s="104">
        <v>1188.1500000000001</v>
      </c>
    </row>
    <row r="52" spans="1:6" s="3" customFormat="1" ht="12.75" x14ac:dyDescent="0.2">
      <c r="A52" s="138" t="s">
        <v>31</v>
      </c>
      <c r="B52" s="58">
        <v>2628.81</v>
      </c>
      <c r="C52" s="58">
        <v>1850.61</v>
      </c>
      <c r="D52" s="7">
        <v>1188.1500000000001</v>
      </c>
      <c r="E52" s="7">
        <v>1188.1500000000001</v>
      </c>
      <c r="F52" s="7">
        <v>1188.1500000000001</v>
      </c>
    </row>
    <row r="53" spans="1:6" s="3" customFormat="1" ht="12.75" x14ac:dyDescent="0.2">
      <c r="A53" s="137" t="s">
        <v>102</v>
      </c>
      <c r="B53" s="103">
        <v>457240.68</v>
      </c>
      <c r="C53" s="103"/>
      <c r="D53" s="104"/>
      <c r="E53" s="104"/>
      <c r="F53" s="104"/>
    </row>
    <row r="54" spans="1:6" s="3" customFormat="1" ht="12.75" x14ac:dyDescent="0.2">
      <c r="A54" s="138" t="s">
        <v>103</v>
      </c>
      <c r="B54" s="58">
        <v>457240.68</v>
      </c>
      <c r="C54" s="58"/>
      <c r="D54" s="7"/>
      <c r="E54" s="7"/>
      <c r="F54" s="7"/>
    </row>
    <row r="55" spans="1:6" s="3" customFormat="1" ht="12.75" x14ac:dyDescent="0.2">
      <c r="A55" s="136" t="s">
        <v>8</v>
      </c>
      <c r="B55" s="59">
        <f>+B37+B40+B43+B47+B51+B53</f>
        <v>4012314.8100000005</v>
      </c>
      <c r="C55" s="59">
        <v>3212831.79</v>
      </c>
      <c r="D55" s="5">
        <f>+D37+D40+D43+D47+D51+D53</f>
        <v>3570478.72</v>
      </c>
      <c r="E55" s="5">
        <f t="shared" ref="E55:F55" si="3">+E37+E40+E43+E47+E51+E53</f>
        <v>3320571.9899999998</v>
      </c>
      <c r="F55" s="5">
        <f t="shared" si="3"/>
        <v>3320571.9899999998</v>
      </c>
    </row>
    <row r="60" spans="1:6" x14ac:dyDescent="0.2">
      <c r="E60" s="148"/>
    </row>
  </sheetData>
  <mergeCells count="7">
    <mergeCell ref="A1:J1"/>
    <mergeCell ref="A5:F5"/>
    <mergeCell ref="A7:F7"/>
    <mergeCell ref="A9:F9"/>
    <mergeCell ref="A33:F33"/>
    <mergeCell ref="B3:K3"/>
    <mergeCell ref="A2:J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32" max="5" man="1"/>
  </rowBreaks>
  <colBreaks count="1" manualBreakCount="1">
    <brk id="6" min="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"/>
  <sheetViews>
    <sheetView zoomScaleNormal="100" workbookViewId="0">
      <selection activeCell="D19" sqref="D19"/>
    </sheetView>
  </sheetViews>
  <sheetFormatPr defaultColWidth="8.85546875" defaultRowHeight="10.5" x14ac:dyDescent="0.2"/>
  <cols>
    <col min="1" max="1" width="43" style="1" customWidth="1"/>
    <col min="2" max="2" width="19.7109375" style="1" customWidth="1"/>
    <col min="3" max="3" width="19.42578125" style="1" customWidth="1"/>
    <col min="4" max="4" width="18.28515625" style="1" customWidth="1"/>
    <col min="5" max="5" width="19.7109375" style="1" customWidth="1"/>
    <col min="6" max="6" width="18.85546875" style="1" customWidth="1"/>
    <col min="7" max="10" width="8.85546875" style="1" hidden="1" customWidth="1"/>
    <col min="11" max="16384" width="8.85546875" style="1"/>
  </cols>
  <sheetData>
    <row r="1" spans="1:10" s="2" customFormat="1" ht="48" customHeight="1" x14ac:dyDescent="0.2">
      <c r="A1" s="179" t="s">
        <v>117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s="2" customFormat="1" ht="15.75" x14ac:dyDescent="0.2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s="2" customFormat="1" ht="15.75" x14ac:dyDescent="0.2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customFormat="1" ht="15.75" x14ac:dyDescent="0.25">
      <c r="A4" s="153" t="s">
        <v>48</v>
      </c>
      <c r="B4" s="153"/>
      <c r="C4" s="153"/>
      <c r="D4" s="153"/>
      <c r="E4" s="153"/>
      <c r="F4" s="172"/>
    </row>
    <row r="5" spans="1:10" customFormat="1" ht="18" x14ac:dyDescent="0.25">
      <c r="A5" s="14"/>
      <c r="B5" s="14"/>
      <c r="C5" s="14"/>
      <c r="D5" s="14"/>
      <c r="E5" s="14"/>
      <c r="F5" s="15"/>
    </row>
    <row r="6" spans="1:10" customFormat="1" ht="18" customHeight="1" x14ac:dyDescent="0.25">
      <c r="A6" s="153" t="s">
        <v>83</v>
      </c>
      <c r="B6" s="153"/>
      <c r="C6" s="153"/>
      <c r="D6" s="154"/>
      <c r="E6" s="154"/>
      <c r="F6" s="154"/>
    </row>
    <row r="7" spans="1:10" customFormat="1" ht="18" x14ac:dyDescent="0.25">
      <c r="A7" s="14"/>
      <c r="B7" s="14"/>
      <c r="C7" s="14"/>
      <c r="D7" s="14"/>
      <c r="E7" s="14"/>
      <c r="F7" s="15"/>
    </row>
    <row r="8" spans="1:10" customFormat="1" ht="16.5" thickBot="1" x14ac:dyDescent="0.3">
      <c r="A8" s="153" t="s">
        <v>94</v>
      </c>
      <c r="B8" s="153"/>
      <c r="C8" s="153"/>
      <c r="D8" s="181"/>
      <c r="E8" s="181"/>
      <c r="F8" s="181"/>
    </row>
    <row r="9" spans="1:10" s="3" customFormat="1" ht="22.5" customHeight="1" thickBot="1" x14ac:dyDescent="0.25">
      <c r="A9" s="91" t="s">
        <v>0</v>
      </c>
      <c r="B9" s="92" t="s">
        <v>90</v>
      </c>
      <c r="C9" s="93" t="s">
        <v>86</v>
      </c>
      <c r="D9" s="91" t="s">
        <v>1</v>
      </c>
      <c r="E9" s="91" t="s">
        <v>2</v>
      </c>
      <c r="F9" s="91" t="s">
        <v>3</v>
      </c>
      <c r="G9" s="2"/>
      <c r="H9" s="2"/>
      <c r="I9" s="2"/>
      <c r="J9" s="2"/>
    </row>
    <row r="10" spans="1:10" s="3" customFormat="1" ht="12.75" x14ac:dyDescent="0.2">
      <c r="A10" s="105">
        <v>1</v>
      </c>
      <c r="B10" s="106">
        <v>2</v>
      </c>
      <c r="C10" s="106">
        <v>3</v>
      </c>
      <c r="D10" s="107">
        <v>4</v>
      </c>
      <c r="E10" s="107">
        <v>5</v>
      </c>
      <c r="F10" s="107">
        <v>6</v>
      </c>
    </row>
    <row r="11" spans="1:10" s="3" customFormat="1" ht="12.75" x14ac:dyDescent="0.2">
      <c r="A11" s="139" t="s">
        <v>35</v>
      </c>
      <c r="B11" s="59">
        <f>+B12+B13</f>
        <v>4012314.81</v>
      </c>
      <c r="C11" s="59">
        <f>+C12+C13</f>
        <v>3643164.48</v>
      </c>
      <c r="D11" s="5">
        <f>+D12+D13</f>
        <v>3570478.72</v>
      </c>
      <c r="E11" s="5">
        <f t="shared" ref="E11:F11" si="0">+E12+E13</f>
        <v>3320571.99</v>
      </c>
      <c r="F11" s="5">
        <f t="shared" si="0"/>
        <v>3320571.99</v>
      </c>
    </row>
    <row r="12" spans="1:10" s="3" customFormat="1" ht="12.75" x14ac:dyDescent="0.2">
      <c r="A12" s="140" t="s">
        <v>36</v>
      </c>
      <c r="B12" s="58">
        <v>4011703.24</v>
      </c>
      <c r="C12" s="7">
        <v>3642816.42</v>
      </c>
      <c r="D12" s="7">
        <f>3554378.72+15600</f>
        <v>3569978.72</v>
      </c>
      <c r="E12" s="7">
        <f>3304471.99+15600</f>
        <v>3320071.99</v>
      </c>
      <c r="F12" s="7">
        <f>3304471.99+15600</f>
        <v>3320071.99</v>
      </c>
    </row>
    <row r="13" spans="1:10" s="3" customFormat="1" ht="25.5" x14ac:dyDescent="0.2">
      <c r="A13" s="140" t="s">
        <v>37</v>
      </c>
      <c r="B13" s="58">
        <v>611.57000000000005</v>
      </c>
      <c r="C13" s="7">
        <v>348.06</v>
      </c>
      <c r="D13" s="8">
        <v>500</v>
      </c>
      <c r="E13" s="8">
        <v>500</v>
      </c>
      <c r="F13" s="8">
        <v>500</v>
      </c>
    </row>
    <row r="14" spans="1:10" ht="18.75" customHeight="1" x14ac:dyDescent="0.2">
      <c r="A14" s="136" t="s">
        <v>8</v>
      </c>
      <c r="B14" s="59">
        <f>+B11</f>
        <v>4012314.81</v>
      </c>
      <c r="C14" s="5">
        <f>+C11</f>
        <v>3643164.48</v>
      </c>
      <c r="D14" s="5">
        <f>+D12+D13</f>
        <v>3570478.72</v>
      </c>
      <c r="E14" s="5">
        <f t="shared" ref="E14:F14" si="1">+E12+E13</f>
        <v>3320571.99</v>
      </c>
      <c r="F14" s="5">
        <f t="shared" si="1"/>
        <v>3320571.99</v>
      </c>
      <c r="G14" s="3"/>
      <c r="H14" s="3"/>
      <c r="I14" s="3"/>
      <c r="J14" s="3"/>
    </row>
  </sheetData>
  <mergeCells count="4">
    <mergeCell ref="A1:J1"/>
    <mergeCell ref="A4:F4"/>
    <mergeCell ref="A6:F6"/>
    <mergeCell ref="A8:F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5"/>
  <sheetViews>
    <sheetView zoomScaleNormal="100" workbookViewId="0">
      <selection activeCell="F11" sqref="F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24.5703125" customWidth="1"/>
    <col min="5" max="5" width="24" customWidth="1"/>
    <col min="6" max="6" width="24.42578125" customWidth="1"/>
    <col min="7" max="7" width="22.85546875" customWidth="1"/>
    <col min="8" max="8" width="23.85546875" customWidth="1"/>
    <col min="9" max="9" width="0.140625" customWidth="1"/>
    <col min="10" max="10" width="9.140625" hidden="1" customWidth="1"/>
  </cols>
  <sheetData>
    <row r="1" spans="1:10" ht="45" customHeight="1" x14ac:dyDescent="0.25">
      <c r="A1" s="179" t="s">
        <v>114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ht="18" x14ac:dyDescent="0.25">
      <c r="A2" s="14"/>
      <c r="B2" s="14"/>
      <c r="C2" s="14"/>
      <c r="D2" s="14"/>
      <c r="E2" s="14"/>
      <c r="F2" s="14"/>
      <c r="G2" s="14"/>
      <c r="H2" s="14"/>
    </row>
    <row r="3" spans="1:10" ht="15.75" x14ac:dyDescent="0.25">
      <c r="A3" s="153" t="s">
        <v>48</v>
      </c>
      <c r="B3" s="153"/>
      <c r="C3" s="153"/>
      <c r="D3" s="153"/>
      <c r="E3" s="153"/>
      <c r="F3" s="153"/>
      <c r="G3" s="153"/>
      <c r="H3" s="153"/>
    </row>
    <row r="4" spans="1:10" ht="18" x14ac:dyDescent="0.25">
      <c r="A4" s="14"/>
      <c r="B4" s="14"/>
      <c r="C4" s="14"/>
      <c r="D4" s="14"/>
      <c r="E4" s="14"/>
      <c r="F4" s="14"/>
      <c r="G4" s="15"/>
      <c r="H4" s="15"/>
    </row>
    <row r="5" spans="1:10" ht="15.75" x14ac:dyDescent="0.25">
      <c r="A5" s="153" t="s">
        <v>70</v>
      </c>
      <c r="B5" s="153"/>
      <c r="C5" s="153"/>
      <c r="D5" s="153"/>
      <c r="E5" s="153"/>
      <c r="F5" s="153"/>
      <c r="G5" s="153"/>
      <c r="H5" s="153"/>
    </row>
    <row r="6" spans="1:10" ht="18" x14ac:dyDescent="0.25">
      <c r="A6" s="14"/>
      <c r="B6" s="14"/>
      <c r="C6" s="14"/>
      <c r="D6" s="14"/>
      <c r="E6" s="14"/>
      <c r="F6" s="14"/>
      <c r="G6" s="15"/>
      <c r="H6" s="15"/>
    </row>
    <row r="7" spans="1:10" ht="25.5" x14ac:dyDescent="0.25">
      <c r="A7" s="110" t="s">
        <v>71</v>
      </c>
      <c r="B7" s="111" t="s">
        <v>72</v>
      </c>
      <c r="C7" s="111" t="s">
        <v>73</v>
      </c>
      <c r="D7" s="111" t="s">
        <v>90</v>
      </c>
      <c r="E7" s="110" t="s">
        <v>86</v>
      </c>
      <c r="F7" s="110" t="s">
        <v>87</v>
      </c>
      <c r="G7" s="110" t="s">
        <v>74</v>
      </c>
      <c r="H7" s="110" t="s">
        <v>88</v>
      </c>
    </row>
    <row r="8" spans="1:10" x14ac:dyDescent="0.25">
      <c r="A8" s="108">
        <v>1</v>
      </c>
      <c r="B8" s="109">
        <v>2</v>
      </c>
      <c r="C8" s="109">
        <v>3</v>
      </c>
      <c r="D8" s="109">
        <v>4</v>
      </c>
      <c r="E8" s="108">
        <v>5</v>
      </c>
      <c r="F8" s="108">
        <v>6</v>
      </c>
      <c r="G8" s="108">
        <v>7</v>
      </c>
      <c r="H8" s="108">
        <v>8</v>
      </c>
    </row>
    <row r="9" spans="1:10" x14ac:dyDescent="0.25">
      <c r="A9" s="35"/>
      <c r="B9" s="36"/>
      <c r="C9" s="37" t="s">
        <v>75</v>
      </c>
      <c r="D9" s="60">
        <f>+D10</f>
        <v>430332.69</v>
      </c>
      <c r="E9" s="61">
        <v>0</v>
      </c>
      <c r="F9" s="61">
        <v>0</v>
      </c>
      <c r="G9" s="61">
        <v>0</v>
      </c>
      <c r="H9" s="61">
        <v>0</v>
      </c>
    </row>
    <row r="10" spans="1:10" ht="25.5" x14ac:dyDescent="0.25">
      <c r="A10" s="38">
        <v>8</v>
      </c>
      <c r="B10" s="38"/>
      <c r="C10" s="38" t="s">
        <v>76</v>
      </c>
      <c r="D10" s="65">
        <f>+D11</f>
        <v>430332.69</v>
      </c>
      <c r="E10" s="63"/>
      <c r="F10" s="63"/>
      <c r="G10" s="63"/>
      <c r="H10" s="63"/>
    </row>
    <row r="11" spans="1:10" x14ac:dyDescent="0.25">
      <c r="A11" s="38"/>
      <c r="B11" s="39">
        <v>84</v>
      </c>
      <c r="C11" s="39" t="s">
        <v>77</v>
      </c>
      <c r="D11" s="62">
        <v>430332.69</v>
      </c>
      <c r="E11" s="63"/>
      <c r="F11" s="63"/>
      <c r="G11" s="63"/>
      <c r="H11" s="63"/>
    </row>
    <row r="12" spans="1:10" x14ac:dyDescent="0.25">
      <c r="A12" s="38"/>
      <c r="B12" s="39"/>
      <c r="C12" s="40"/>
      <c r="D12" s="62"/>
      <c r="E12" s="63"/>
      <c r="F12" s="63"/>
      <c r="G12" s="63"/>
      <c r="H12" s="63"/>
    </row>
    <row r="13" spans="1:10" x14ac:dyDescent="0.25">
      <c r="A13" s="38"/>
      <c r="B13" s="39"/>
      <c r="C13" s="37" t="s">
        <v>78</v>
      </c>
      <c r="D13" s="65">
        <v>0</v>
      </c>
      <c r="E13" s="66">
        <f>+E14</f>
        <v>430332.69</v>
      </c>
      <c r="F13" s="66">
        <v>0</v>
      </c>
      <c r="G13" s="66">
        <v>0</v>
      </c>
      <c r="H13" s="66">
        <v>0</v>
      </c>
    </row>
    <row r="14" spans="1:10" ht="25.5" x14ac:dyDescent="0.25">
      <c r="A14" s="41">
        <v>5</v>
      </c>
      <c r="B14" s="42"/>
      <c r="C14" s="43" t="s">
        <v>79</v>
      </c>
      <c r="D14" s="62"/>
      <c r="E14" s="66">
        <f>+E15</f>
        <v>430332.69</v>
      </c>
      <c r="F14" s="63"/>
      <c r="G14" s="63"/>
      <c r="H14" s="63"/>
    </row>
    <row r="15" spans="1:10" ht="25.5" x14ac:dyDescent="0.25">
      <c r="A15" s="39"/>
      <c r="B15" s="39">
        <v>54</v>
      </c>
      <c r="C15" s="44" t="s">
        <v>80</v>
      </c>
      <c r="D15" s="62"/>
      <c r="E15" s="63">
        <v>430332.69</v>
      </c>
      <c r="F15" s="63"/>
      <c r="G15" s="63"/>
      <c r="H15" s="64"/>
    </row>
  </sheetData>
  <mergeCells count="3">
    <mergeCell ref="A3:H3"/>
    <mergeCell ref="A5:H5"/>
    <mergeCell ref="A1:J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"/>
  <sheetViews>
    <sheetView zoomScaleNormal="100" workbookViewId="0">
      <selection activeCell="B24" sqref="B24"/>
    </sheetView>
  </sheetViews>
  <sheetFormatPr defaultRowHeight="15" x14ac:dyDescent="0.25"/>
  <cols>
    <col min="1" max="1" width="46.28515625" customWidth="1"/>
    <col min="2" max="2" width="23.85546875" customWidth="1"/>
    <col min="3" max="3" width="23.5703125" customWidth="1"/>
    <col min="4" max="4" width="23" customWidth="1"/>
    <col min="5" max="5" width="23.140625" customWidth="1"/>
    <col min="6" max="6" width="23.7109375" customWidth="1"/>
    <col min="7" max="10" width="9.140625" hidden="1" customWidth="1"/>
  </cols>
  <sheetData>
    <row r="1" spans="1:10" ht="42" customHeight="1" x14ac:dyDescent="0.25">
      <c r="A1" s="179" t="s">
        <v>113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ht="18" x14ac:dyDescent="0.25">
      <c r="A2" s="14"/>
      <c r="B2" s="14"/>
      <c r="C2" s="14"/>
      <c r="D2" s="14"/>
      <c r="E2" s="14"/>
      <c r="F2" s="14"/>
    </row>
    <row r="3" spans="1:10" ht="15.75" x14ac:dyDescent="0.25">
      <c r="A3" s="153" t="s">
        <v>48</v>
      </c>
      <c r="B3" s="153"/>
      <c r="C3" s="153"/>
      <c r="D3" s="153"/>
      <c r="E3" s="153"/>
      <c r="F3" s="153"/>
    </row>
    <row r="4" spans="1:10" ht="18" x14ac:dyDescent="0.25">
      <c r="A4" s="14"/>
      <c r="B4" s="14"/>
      <c r="C4" s="14"/>
      <c r="D4" s="14"/>
      <c r="E4" s="15"/>
      <c r="F4" s="15"/>
    </row>
    <row r="5" spans="1:10" ht="15.75" x14ac:dyDescent="0.25">
      <c r="A5" s="153" t="s">
        <v>81</v>
      </c>
      <c r="B5" s="153"/>
      <c r="C5" s="153"/>
      <c r="D5" s="153"/>
      <c r="E5" s="153"/>
      <c r="F5" s="153"/>
    </row>
    <row r="6" spans="1:10" ht="18" x14ac:dyDescent="0.25">
      <c r="A6" s="14"/>
      <c r="B6" s="14"/>
      <c r="C6" s="14"/>
      <c r="D6" s="14"/>
      <c r="E6" s="15"/>
      <c r="F6" s="15"/>
    </row>
    <row r="7" spans="1:10" ht="25.5" x14ac:dyDescent="0.25">
      <c r="A7" s="110" t="s">
        <v>82</v>
      </c>
      <c r="B7" s="111" t="s">
        <v>90</v>
      </c>
      <c r="C7" s="110" t="s">
        <v>86</v>
      </c>
      <c r="D7" s="110" t="s">
        <v>87</v>
      </c>
      <c r="E7" s="110" t="s">
        <v>74</v>
      </c>
      <c r="F7" s="110" t="s">
        <v>88</v>
      </c>
    </row>
    <row r="8" spans="1:10" x14ac:dyDescent="0.25">
      <c r="A8" s="112">
        <v>1</v>
      </c>
      <c r="B8" s="112">
        <v>2</v>
      </c>
      <c r="C8" s="113">
        <v>3</v>
      </c>
      <c r="D8" s="113">
        <v>4</v>
      </c>
      <c r="E8" s="113">
        <v>5</v>
      </c>
      <c r="F8" s="113">
        <v>6</v>
      </c>
    </row>
    <row r="9" spans="1:10" x14ac:dyDescent="0.25">
      <c r="A9" s="38" t="s">
        <v>75</v>
      </c>
      <c r="B9" s="65">
        <f>+B10</f>
        <v>430332.69</v>
      </c>
      <c r="C9" s="66">
        <v>0</v>
      </c>
      <c r="D9" s="66">
        <v>0</v>
      </c>
      <c r="E9" s="66">
        <v>0</v>
      </c>
      <c r="F9" s="66">
        <v>0</v>
      </c>
    </row>
    <row r="10" spans="1:10" x14ac:dyDescent="0.25">
      <c r="A10" s="43" t="s">
        <v>98</v>
      </c>
      <c r="B10" s="65">
        <f>+B11</f>
        <v>430332.69</v>
      </c>
      <c r="C10" s="63"/>
      <c r="D10" s="63"/>
      <c r="E10" s="63"/>
      <c r="F10" s="63"/>
    </row>
    <row r="11" spans="1:10" x14ac:dyDescent="0.25">
      <c r="A11" s="46" t="s">
        <v>99</v>
      </c>
      <c r="B11" s="62">
        <v>430332.69</v>
      </c>
      <c r="C11" s="63"/>
      <c r="D11" s="63"/>
      <c r="E11" s="63"/>
      <c r="F11" s="63"/>
    </row>
    <row r="12" spans="1:10" x14ac:dyDescent="0.25">
      <c r="A12" s="45"/>
      <c r="B12" s="62"/>
      <c r="C12" s="63"/>
      <c r="D12" s="63"/>
      <c r="E12" s="63"/>
      <c r="F12" s="63"/>
    </row>
    <row r="13" spans="1:10" x14ac:dyDescent="0.25">
      <c r="A13" s="38" t="s">
        <v>78</v>
      </c>
      <c r="B13" s="65">
        <v>0</v>
      </c>
      <c r="C13" s="66">
        <v>430332.69</v>
      </c>
      <c r="D13" s="66">
        <v>0</v>
      </c>
      <c r="E13" s="66">
        <v>0</v>
      </c>
      <c r="F13" s="66">
        <v>0</v>
      </c>
    </row>
    <row r="14" spans="1:10" x14ac:dyDescent="0.25">
      <c r="A14" s="43" t="s">
        <v>98</v>
      </c>
      <c r="B14" s="62"/>
      <c r="C14" s="66">
        <v>430332.69</v>
      </c>
      <c r="D14" s="63"/>
      <c r="E14" s="63"/>
      <c r="F14" s="63"/>
    </row>
    <row r="15" spans="1:10" x14ac:dyDescent="0.25">
      <c r="A15" s="46" t="s">
        <v>100</v>
      </c>
      <c r="B15" s="62"/>
      <c r="C15" s="63">
        <v>430332.69</v>
      </c>
      <c r="D15" s="63"/>
      <c r="E15" s="63"/>
      <c r="F15" s="64"/>
    </row>
  </sheetData>
  <mergeCells count="3">
    <mergeCell ref="A3:F3"/>
    <mergeCell ref="A5:F5"/>
    <mergeCell ref="A1:J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A134"/>
  <sheetViews>
    <sheetView zoomScaleNormal="100" workbookViewId="0">
      <selection activeCell="E35" sqref="E35"/>
    </sheetView>
  </sheetViews>
  <sheetFormatPr defaultColWidth="8.85546875" defaultRowHeight="10.5" x14ac:dyDescent="0.2"/>
  <cols>
    <col min="1" max="1" width="67.42578125" style="1" customWidth="1"/>
    <col min="2" max="2" width="20.28515625" style="1" customWidth="1"/>
    <col min="3" max="3" width="20.140625" style="1" customWidth="1"/>
    <col min="4" max="4" width="18.42578125" style="1" customWidth="1"/>
    <col min="5" max="5" width="18.85546875" style="1" customWidth="1"/>
    <col min="6" max="6" width="19" style="1" customWidth="1"/>
    <col min="7" max="9" width="8.85546875" style="116" hidden="1" customWidth="1"/>
    <col min="10" max="79" width="8.85546875" style="116"/>
    <col min="80" max="16384" width="8.85546875" style="1"/>
  </cols>
  <sheetData>
    <row r="1" spans="1:79" customFormat="1" ht="42" customHeight="1" x14ac:dyDescent="0.25">
      <c r="A1" s="179" t="s">
        <v>118</v>
      </c>
      <c r="B1" s="179"/>
      <c r="C1" s="179"/>
      <c r="D1" s="179"/>
      <c r="E1" s="179"/>
      <c r="F1" s="179"/>
      <c r="G1" s="179"/>
      <c r="H1" s="179"/>
      <c r="I1" s="179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</row>
    <row r="2" spans="1:79" customFormat="1" ht="18" x14ac:dyDescent="0.25">
      <c r="A2" s="14"/>
      <c r="B2" s="14"/>
      <c r="C2" s="14"/>
      <c r="D2" s="14"/>
      <c r="E2" s="14"/>
      <c r="F2" s="14"/>
      <c r="G2" s="14"/>
      <c r="H2" s="15"/>
      <c r="I2" s="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</row>
    <row r="3" spans="1:79" customFormat="1" ht="18" customHeight="1" x14ac:dyDescent="0.25">
      <c r="A3" s="153" t="s">
        <v>91</v>
      </c>
      <c r="B3" s="153"/>
      <c r="C3" s="153"/>
      <c r="D3" s="154"/>
      <c r="E3" s="154"/>
      <c r="F3" s="154"/>
      <c r="G3" s="154"/>
      <c r="H3" s="154"/>
      <c r="I3" s="154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</row>
    <row r="9" spans="1:79" ht="4.5" customHeight="1" thickBot="1" x14ac:dyDescent="0.25"/>
    <row r="10" spans="1:79" s="2" customFormat="1" ht="27.75" customHeight="1" thickBot="1" x14ac:dyDescent="0.25">
      <c r="A10" s="91" t="s">
        <v>0</v>
      </c>
      <c r="B10" s="122" t="s">
        <v>90</v>
      </c>
      <c r="C10" s="122" t="s">
        <v>86</v>
      </c>
      <c r="D10" s="91" t="s">
        <v>1</v>
      </c>
      <c r="E10" s="91" t="s">
        <v>2</v>
      </c>
      <c r="F10" s="91" t="s">
        <v>3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</row>
    <row r="11" spans="1:79" s="2" customFormat="1" ht="12.75" customHeight="1" x14ac:dyDescent="0.2">
      <c r="A11" s="89">
        <v>1</v>
      </c>
      <c r="B11" s="90">
        <v>2</v>
      </c>
      <c r="C11" s="90">
        <v>3</v>
      </c>
      <c r="D11" s="89">
        <v>4</v>
      </c>
      <c r="E11" s="89">
        <v>5</v>
      </c>
      <c r="F11" s="89">
        <v>6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</row>
    <row r="12" spans="1:79" s="11" customFormat="1" ht="12.75" x14ac:dyDescent="0.2">
      <c r="A12" s="141" t="s">
        <v>38</v>
      </c>
      <c r="B12" s="69">
        <v>4012314.81</v>
      </c>
      <c r="C12" s="69">
        <v>3643164.48</v>
      </c>
      <c r="D12" s="10">
        <f>+D13+D19+D79+D116</f>
        <v>3570478.72</v>
      </c>
      <c r="E12" s="10">
        <f t="shared" ref="E12:F12" si="0">+E13+E19+E79+E116</f>
        <v>3320571.99</v>
      </c>
      <c r="F12" s="10">
        <f t="shared" si="0"/>
        <v>3320571.99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</row>
    <row r="13" spans="1:79" s="3" customFormat="1" ht="12.75" x14ac:dyDescent="0.2">
      <c r="A13" s="142" t="s">
        <v>39</v>
      </c>
      <c r="B13" s="118">
        <v>611.57000000000005</v>
      </c>
      <c r="C13" s="118">
        <v>348.06</v>
      </c>
      <c r="D13" s="119">
        <v>500</v>
      </c>
      <c r="E13" s="119">
        <v>500</v>
      </c>
      <c r="F13" s="119">
        <v>500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</row>
    <row r="14" spans="1:79" s="12" customFormat="1" ht="12.75" x14ac:dyDescent="0.2">
      <c r="A14" s="143" t="s">
        <v>40</v>
      </c>
      <c r="B14" s="76">
        <v>611.57000000000005</v>
      </c>
      <c r="C14" s="76">
        <v>348.06</v>
      </c>
      <c r="D14" s="117">
        <v>500</v>
      </c>
      <c r="E14" s="117">
        <v>500</v>
      </c>
      <c r="F14" s="117">
        <v>500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</row>
    <row r="15" spans="1:79" s="3" customFormat="1" ht="12.75" x14ac:dyDescent="0.2">
      <c r="A15" s="144" t="s">
        <v>20</v>
      </c>
      <c r="B15" s="59">
        <v>611.57000000000005</v>
      </c>
      <c r="C15" s="59">
        <v>348.06</v>
      </c>
      <c r="D15" s="6">
        <v>500</v>
      </c>
      <c r="E15" s="6">
        <v>500</v>
      </c>
      <c r="F15" s="6">
        <v>500</v>
      </c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</row>
    <row r="16" spans="1:79" s="78" customFormat="1" ht="12.75" x14ac:dyDescent="0.2">
      <c r="A16" s="123" t="s">
        <v>21</v>
      </c>
      <c r="B16" s="124">
        <v>611.57000000000005</v>
      </c>
      <c r="C16" s="124">
        <v>348.06</v>
      </c>
      <c r="D16" s="127">
        <v>500</v>
      </c>
      <c r="E16" s="127">
        <v>500</v>
      </c>
      <c r="F16" s="127">
        <v>500</v>
      </c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</row>
    <row r="17" spans="1:79" s="3" customFormat="1" ht="12.75" x14ac:dyDescent="0.2">
      <c r="A17" s="144" t="s">
        <v>6</v>
      </c>
      <c r="B17" s="58">
        <v>611.57000000000005</v>
      </c>
      <c r="C17" s="58">
        <v>348.06</v>
      </c>
      <c r="D17" s="8">
        <v>500</v>
      </c>
      <c r="E17" s="8">
        <v>500</v>
      </c>
      <c r="F17" s="8">
        <v>500</v>
      </c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</row>
    <row r="18" spans="1:79" s="3" customFormat="1" ht="12.75" x14ac:dyDescent="0.2">
      <c r="A18" s="74" t="s">
        <v>15</v>
      </c>
      <c r="B18" s="58">
        <v>611.57000000000005</v>
      </c>
      <c r="C18" s="58">
        <v>348.06</v>
      </c>
      <c r="D18" s="8">
        <v>500</v>
      </c>
      <c r="E18" s="8">
        <v>500</v>
      </c>
      <c r="F18" s="8">
        <v>500</v>
      </c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</row>
    <row r="19" spans="1:79" s="3" customFormat="1" ht="12.75" x14ac:dyDescent="0.2">
      <c r="A19" s="142" t="s">
        <v>41</v>
      </c>
      <c r="B19" s="118">
        <v>2758569.95</v>
      </c>
      <c r="C19" s="118">
        <v>3629648.51</v>
      </c>
      <c r="D19" s="120">
        <f>D20+D64+D70</f>
        <v>3537918.92</v>
      </c>
      <c r="E19" s="120">
        <f t="shared" ref="E19:F19" si="1">E20+E64+E70</f>
        <v>3288512.19</v>
      </c>
      <c r="F19" s="120">
        <f t="shared" si="1"/>
        <v>3288512.19</v>
      </c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</row>
    <row r="20" spans="1:79" s="12" customFormat="1" ht="12.75" x14ac:dyDescent="0.2">
      <c r="A20" s="143" t="s">
        <v>42</v>
      </c>
      <c r="B20" s="76">
        <v>2653690.15</v>
      </c>
      <c r="C20" s="70">
        <v>3191815.82</v>
      </c>
      <c r="D20" s="13">
        <f>+D21+D27+D37+D49+D60</f>
        <v>3537918.92</v>
      </c>
      <c r="E20" s="13">
        <f t="shared" ref="E20:F20" si="2">+E21+E27+E37+E49+E60</f>
        <v>3288512.19</v>
      </c>
      <c r="F20" s="13">
        <f t="shared" si="2"/>
        <v>3288512.19</v>
      </c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</row>
    <row r="21" spans="1:79" s="73" customFormat="1" ht="12.75" x14ac:dyDescent="0.2">
      <c r="A21" s="144" t="s">
        <v>20</v>
      </c>
      <c r="B21" s="75">
        <f>+B22+B25</f>
        <v>40000</v>
      </c>
      <c r="C21" s="71"/>
      <c r="D21" s="72"/>
      <c r="E21" s="72"/>
      <c r="F21" s="72"/>
    </row>
    <row r="22" spans="1:79" s="81" customFormat="1" ht="12.75" x14ac:dyDescent="0.2">
      <c r="A22" s="123" t="s">
        <v>21</v>
      </c>
      <c r="B22" s="124">
        <v>19000</v>
      </c>
      <c r="C22" s="125"/>
      <c r="D22" s="126"/>
      <c r="E22" s="126"/>
      <c r="F22" s="126"/>
    </row>
    <row r="23" spans="1:79" s="81" customFormat="1" ht="12.75" x14ac:dyDescent="0.2">
      <c r="A23" s="144" t="s">
        <v>6</v>
      </c>
      <c r="B23" s="75">
        <v>19000</v>
      </c>
      <c r="C23" s="79"/>
      <c r="D23" s="80"/>
      <c r="E23" s="80"/>
      <c r="F23" s="80"/>
    </row>
    <row r="24" spans="1:79" s="73" customFormat="1" ht="12.75" x14ac:dyDescent="0.2">
      <c r="A24" s="74" t="s">
        <v>15</v>
      </c>
      <c r="B24" s="71">
        <v>19000</v>
      </c>
      <c r="C24" s="71"/>
      <c r="D24" s="72"/>
      <c r="E24" s="72"/>
      <c r="F24" s="72"/>
    </row>
    <row r="25" spans="1:79" s="73" customFormat="1" ht="12.75" x14ac:dyDescent="0.2">
      <c r="A25" s="123" t="s">
        <v>104</v>
      </c>
      <c r="B25" s="124">
        <v>21000</v>
      </c>
      <c r="C25" s="124"/>
      <c r="D25" s="128"/>
      <c r="E25" s="128"/>
      <c r="F25" s="128"/>
    </row>
    <row r="26" spans="1:79" s="73" customFormat="1" ht="12.75" x14ac:dyDescent="0.2">
      <c r="A26" s="74" t="s">
        <v>15</v>
      </c>
      <c r="B26" s="71">
        <v>21000</v>
      </c>
      <c r="C26" s="71"/>
      <c r="D26" s="72"/>
      <c r="E26" s="72"/>
      <c r="F26" s="72"/>
    </row>
    <row r="27" spans="1:79" s="3" customFormat="1" ht="12.75" x14ac:dyDescent="0.2">
      <c r="A27" s="144" t="s">
        <v>22</v>
      </c>
      <c r="B27" s="59">
        <f>+B28</f>
        <v>14451.94</v>
      </c>
      <c r="C27" s="59">
        <v>15927.21</v>
      </c>
      <c r="D27" s="5">
        <v>17772.36</v>
      </c>
      <c r="E27" s="5">
        <v>17572.36</v>
      </c>
      <c r="F27" s="5">
        <v>17572.36</v>
      </c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</row>
    <row r="28" spans="1:79" s="3" customFormat="1" ht="12.75" x14ac:dyDescent="0.2">
      <c r="A28" s="123" t="s">
        <v>23</v>
      </c>
      <c r="B28" s="124">
        <v>14451.94</v>
      </c>
      <c r="C28" s="124">
        <v>14973.02</v>
      </c>
      <c r="D28" s="128">
        <v>17572.36</v>
      </c>
      <c r="E28" s="128">
        <v>17572.36</v>
      </c>
      <c r="F28" s="128">
        <v>17572.36</v>
      </c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</row>
    <row r="29" spans="1:79" s="3" customFormat="1" ht="12.75" x14ac:dyDescent="0.2">
      <c r="A29" s="144" t="s">
        <v>6</v>
      </c>
      <c r="B29" s="58">
        <f>+B30+B31+B32</f>
        <v>14451.94</v>
      </c>
      <c r="C29" s="58">
        <v>14973.02</v>
      </c>
      <c r="D29" s="7">
        <v>17572.36</v>
      </c>
      <c r="E29" s="7">
        <v>17572.36</v>
      </c>
      <c r="F29" s="7">
        <v>17572.36</v>
      </c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</row>
    <row r="30" spans="1:79" s="3" customFormat="1" ht="12.75" x14ac:dyDescent="0.2">
      <c r="A30" s="74" t="s">
        <v>14</v>
      </c>
      <c r="B30" s="58">
        <v>3770.27</v>
      </c>
      <c r="C30" s="58">
        <v>2500</v>
      </c>
      <c r="D30" s="7">
        <v>4700</v>
      </c>
      <c r="E30" s="7">
        <v>4700</v>
      </c>
      <c r="F30" s="7">
        <v>4700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</row>
    <row r="31" spans="1:79" s="3" customFormat="1" ht="12.75" x14ac:dyDescent="0.2">
      <c r="A31" s="74" t="s">
        <v>15</v>
      </c>
      <c r="B31" s="58">
        <v>10672.68</v>
      </c>
      <c r="C31" s="58">
        <v>12373.02</v>
      </c>
      <c r="D31" s="7">
        <v>12772.36</v>
      </c>
      <c r="E31" s="7">
        <v>12772.36</v>
      </c>
      <c r="F31" s="7">
        <v>12772.36</v>
      </c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</row>
    <row r="32" spans="1:79" s="3" customFormat="1" ht="25.5" x14ac:dyDescent="0.2">
      <c r="A32" s="74" t="s">
        <v>17</v>
      </c>
      <c r="B32" s="58">
        <v>8.99</v>
      </c>
      <c r="C32" s="58">
        <v>100</v>
      </c>
      <c r="D32" s="8">
        <v>100</v>
      </c>
      <c r="E32" s="8">
        <v>100</v>
      </c>
      <c r="F32" s="8">
        <v>100</v>
      </c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</row>
    <row r="33" spans="1:79" s="3" customFormat="1" ht="12.75" x14ac:dyDescent="0.2">
      <c r="A33" s="123" t="s">
        <v>32</v>
      </c>
      <c r="B33" s="124">
        <v>7291.46</v>
      </c>
      <c r="C33" s="124">
        <v>954.19</v>
      </c>
      <c r="D33" s="127">
        <v>200</v>
      </c>
      <c r="E33" s="129"/>
      <c r="F33" s="129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</row>
    <row r="34" spans="1:79" s="3" customFormat="1" ht="12.75" x14ac:dyDescent="0.2">
      <c r="A34" s="144" t="s">
        <v>6</v>
      </c>
      <c r="B34" s="59">
        <f>+B35+B36</f>
        <v>7291.46</v>
      </c>
      <c r="C34" s="59">
        <v>954.19</v>
      </c>
      <c r="D34" s="6">
        <v>200</v>
      </c>
      <c r="E34" s="4"/>
      <c r="F34" s="4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</row>
    <row r="35" spans="1:79" s="3" customFormat="1" ht="12.75" x14ac:dyDescent="0.2">
      <c r="A35" s="74" t="s">
        <v>14</v>
      </c>
      <c r="B35" s="58">
        <v>500</v>
      </c>
      <c r="C35" s="58"/>
      <c r="D35" s="8">
        <v>100</v>
      </c>
      <c r="E35" s="9"/>
      <c r="F35" s="9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</row>
    <row r="36" spans="1:79" s="3" customFormat="1" ht="12.75" x14ac:dyDescent="0.2">
      <c r="A36" s="74" t="s">
        <v>15</v>
      </c>
      <c r="B36" s="58">
        <v>6791.46</v>
      </c>
      <c r="C36" s="58">
        <v>954.19</v>
      </c>
      <c r="D36" s="8">
        <v>100</v>
      </c>
      <c r="E36" s="9"/>
      <c r="F36" s="9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</row>
    <row r="37" spans="1:79" s="3" customFormat="1" ht="12.75" x14ac:dyDescent="0.2">
      <c r="A37" s="144" t="s">
        <v>24</v>
      </c>
      <c r="B37" s="59">
        <f>+B38+B42+B46</f>
        <v>199130.00000000003</v>
      </c>
      <c r="C37" s="59">
        <v>197550.65</v>
      </c>
      <c r="D37" s="5">
        <f>+D38+D42+D46</f>
        <v>227823.39</v>
      </c>
      <c r="E37" s="5">
        <f t="shared" ref="E37:F37" si="3">+E38+E42+E46</f>
        <v>225623.39</v>
      </c>
      <c r="F37" s="5">
        <f t="shared" si="3"/>
        <v>225623.39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</row>
    <row r="38" spans="1:79" s="3" customFormat="1" ht="12.75" x14ac:dyDescent="0.2">
      <c r="A38" s="123" t="s">
        <v>25</v>
      </c>
      <c r="B38" s="124">
        <v>28508.69</v>
      </c>
      <c r="C38" s="124">
        <v>31764.53</v>
      </c>
      <c r="D38" s="128">
        <v>26523.39</v>
      </c>
      <c r="E38" s="128">
        <v>26523.39</v>
      </c>
      <c r="F38" s="128">
        <v>26523.39</v>
      </c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</row>
    <row r="39" spans="1:79" s="3" customFormat="1" ht="12.75" x14ac:dyDescent="0.2">
      <c r="A39" s="144" t="s">
        <v>6</v>
      </c>
      <c r="B39" s="59">
        <f>+B40+B41</f>
        <v>28508.690000000002</v>
      </c>
      <c r="C39" s="59">
        <v>31764.53</v>
      </c>
      <c r="D39" s="5">
        <v>26523.39</v>
      </c>
      <c r="E39" s="5">
        <v>26523.39</v>
      </c>
      <c r="F39" s="5">
        <v>26523.39</v>
      </c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</row>
    <row r="40" spans="1:79" s="3" customFormat="1" ht="12.75" x14ac:dyDescent="0.2">
      <c r="A40" s="74" t="s">
        <v>15</v>
      </c>
      <c r="B40" s="58">
        <v>26508.29</v>
      </c>
      <c r="C40" s="58">
        <v>30846.91</v>
      </c>
      <c r="D40" s="7">
        <v>26383.75</v>
      </c>
      <c r="E40" s="7">
        <v>26383.75</v>
      </c>
      <c r="F40" s="7">
        <v>26383.75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</row>
    <row r="41" spans="1:79" s="3" customFormat="1" ht="12.75" x14ac:dyDescent="0.2">
      <c r="A41" s="74" t="s">
        <v>16</v>
      </c>
      <c r="B41" s="58">
        <v>2000.4</v>
      </c>
      <c r="C41" s="58">
        <v>917.62</v>
      </c>
      <c r="D41" s="8">
        <v>139.63999999999999</v>
      </c>
      <c r="E41" s="8">
        <v>139.63999999999999</v>
      </c>
      <c r="F41" s="8">
        <v>139.63999999999999</v>
      </c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</row>
    <row r="42" spans="1:79" s="3" customFormat="1" ht="12.75" x14ac:dyDescent="0.2">
      <c r="A42" s="123" t="s">
        <v>26</v>
      </c>
      <c r="B42" s="124">
        <v>164063.67000000001</v>
      </c>
      <c r="C42" s="124">
        <v>165200.76</v>
      </c>
      <c r="D42" s="128">
        <f>+D43</f>
        <v>199100</v>
      </c>
      <c r="E42" s="128">
        <f t="shared" ref="E42:F42" si="4">+E43</f>
        <v>199100</v>
      </c>
      <c r="F42" s="128">
        <f t="shared" si="4"/>
        <v>199100</v>
      </c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</row>
    <row r="43" spans="1:79" s="3" customFormat="1" ht="12.75" x14ac:dyDescent="0.2">
      <c r="A43" s="144" t="s">
        <v>6</v>
      </c>
      <c r="B43" s="59">
        <f>+B44+B45</f>
        <v>164063.67000000001</v>
      </c>
      <c r="C43" s="59">
        <v>165200.76</v>
      </c>
      <c r="D43" s="5">
        <f>+D44+D45</f>
        <v>199100</v>
      </c>
      <c r="E43" s="5">
        <f t="shared" ref="E43:F43" si="5">+E44+E45</f>
        <v>199100</v>
      </c>
      <c r="F43" s="5">
        <f t="shared" si="5"/>
        <v>199100</v>
      </c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</row>
    <row r="44" spans="1:79" s="3" customFormat="1" ht="12.75" x14ac:dyDescent="0.2">
      <c r="A44" s="74" t="s">
        <v>15</v>
      </c>
      <c r="B44" s="58">
        <v>163599.14000000001</v>
      </c>
      <c r="C44" s="58">
        <v>164936.23000000001</v>
      </c>
      <c r="D44" s="7">
        <f>183235.47+15600</f>
        <v>198835.47</v>
      </c>
      <c r="E44" s="7">
        <f>183235.47+15600</f>
        <v>198835.47</v>
      </c>
      <c r="F44" s="7">
        <f>183235.47+15600</f>
        <v>198835.47</v>
      </c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</row>
    <row r="45" spans="1:79" s="3" customFormat="1" ht="12.75" x14ac:dyDescent="0.2">
      <c r="A45" s="74" t="s">
        <v>16</v>
      </c>
      <c r="B45" s="58">
        <v>464.53</v>
      </c>
      <c r="C45" s="58">
        <v>264.52999999999997</v>
      </c>
      <c r="D45" s="8">
        <v>264.52999999999997</v>
      </c>
      <c r="E45" s="8">
        <v>264.52999999999997</v>
      </c>
      <c r="F45" s="8">
        <v>264.52999999999997</v>
      </c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</row>
    <row r="46" spans="1:79" s="3" customFormat="1" ht="12.75" x14ac:dyDescent="0.2">
      <c r="A46" s="123" t="s">
        <v>33</v>
      </c>
      <c r="B46" s="124">
        <v>6557.64</v>
      </c>
      <c r="C46" s="124">
        <v>585.36</v>
      </c>
      <c r="D46" s="128">
        <v>2200</v>
      </c>
      <c r="E46" s="129"/>
      <c r="F46" s="129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</row>
    <row r="47" spans="1:79" s="3" customFormat="1" ht="12.75" x14ac:dyDescent="0.2">
      <c r="A47" s="144" t="s">
        <v>6</v>
      </c>
      <c r="B47" s="59">
        <v>6557.64</v>
      </c>
      <c r="C47" s="59">
        <v>585.36</v>
      </c>
      <c r="D47" s="5">
        <v>2200</v>
      </c>
      <c r="E47" s="4"/>
      <c r="F47" s="4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</row>
    <row r="48" spans="1:79" s="3" customFormat="1" ht="12.75" x14ac:dyDescent="0.2">
      <c r="A48" s="74" t="s">
        <v>15</v>
      </c>
      <c r="B48" s="58">
        <v>6557.64</v>
      </c>
      <c r="C48" s="58">
        <v>585.36</v>
      </c>
      <c r="D48" s="7">
        <v>2200</v>
      </c>
      <c r="E48" s="9"/>
      <c r="F48" s="9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</row>
    <row r="49" spans="1:79" s="3" customFormat="1" ht="12.75" x14ac:dyDescent="0.2">
      <c r="A49" s="144" t="s">
        <v>27</v>
      </c>
      <c r="B49" s="59">
        <f>+B50+B56</f>
        <v>2391576.67</v>
      </c>
      <c r="C49" s="59">
        <v>2977018.24</v>
      </c>
      <c r="D49" s="5">
        <v>3291979.02</v>
      </c>
      <c r="E49" s="5">
        <v>3044972.29</v>
      </c>
      <c r="F49" s="5">
        <v>3044972.29</v>
      </c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</row>
    <row r="50" spans="1:79" s="3" customFormat="1" ht="12.75" x14ac:dyDescent="0.2">
      <c r="A50" s="123" t="s">
        <v>29</v>
      </c>
      <c r="B50" s="124">
        <v>2391166.85</v>
      </c>
      <c r="C50" s="124">
        <v>2975439.36</v>
      </c>
      <c r="D50" s="128">
        <v>3291759.02</v>
      </c>
      <c r="E50" s="128">
        <v>3044972.29</v>
      </c>
      <c r="F50" s="128">
        <v>3044972.29</v>
      </c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</row>
    <row r="51" spans="1:79" s="3" customFormat="1" ht="12.75" x14ac:dyDescent="0.2">
      <c r="A51" s="144" t="s">
        <v>6</v>
      </c>
      <c r="B51" s="59">
        <f>+B52+B53+B54+B55</f>
        <v>2391166.8499999996</v>
      </c>
      <c r="C51" s="59">
        <v>2975439.36</v>
      </c>
      <c r="D51" s="5">
        <v>3291759.02</v>
      </c>
      <c r="E51" s="5">
        <v>3044972.29</v>
      </c>
      <c r="F51" s="5">
        <v>3044972.29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</row>
    <row r="52" spans="1:79" s="3" customFormat="1" ht="12.75" x14ac:dyDescent="0.2">
      <c r="A52" s="74" t="s">
        <v>14</v>
      </c>
      <c r="B52" s="58">
        <v>2377713.94</v>
      </c>
      <c r="C52" s="58">
        <v>2963525.07</v>
      </c>
      <c r="D52" s="7">
        <v>3279602.15</v>
      </c>
      <c r="E52" s="7">
        <v>3032815.42</v>
      </c>
      <c r="F52" s="7">
        <v>3032815.42</v>
      </c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</row>
    <row r="53" spans="1:79" s="3" customFormat="1" ht="12.75" x14ac:dyDescent="0.2">
      <c r="A53" s="74" t="s">
        <v>15</v>
      </c>
      <c r="B53" s="58">
        <v>11151.5</v>
      </c>
      <c r="C53" s="58">
        <v>11513.23</v>
      </c>
      <c r="D53" s="7">
        <v>12019.78</v>
      </c>
      <c r="E53" s="7">
        <v>12019.78</v>
      </c>
      <c r="F53" s="7">
        <v>12019.78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</row>
    <row r="54" spans="1:79" s="3" customFormat="1" ht="12.75" x14ac:dyDescent="0.2">
      <c r="A54" s="74" t="s">
        <v>16</v>
      </c>
      <c r="B54" s="58">
        <v>1891.15</v>
      </c>
      <c r="C54" s="58">
        <v>273.97000000000003</v>
      </c>
      <c r="D54" s="8">
        <v>10</v>
      </c>
      <c r="E54" s="8">
        <v>10</v>
      </c>
      <c r="F54" s="8">
        <v>10</v>
      </c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</row>
    <row r="55" spans="1:79" s="3" customFormat="1" ht="25.5" x14ac:dyDescent="0.2">
      <c r="A55" s="74" t="s">
        <v>17</v>
      </c>
      <c r="B55" s="58">
        <v>410.26</v>
      </c>
      <c r="C55" s="58">
        <v>127.09</v>
      </c>
      <c r="D55" s="8">
        <v>127.09</v>
      </c>
      <c r="E55" s="8">
        <v>127.09</v>
      </c>
      <c r="F55" s="8">
        <v>127.09</v>
      </c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</row>
    <row r="56" spans="1:79" s="3" customFormat="1" ht="12.75" x14ac:dyDescent="0.2">
      <c r="A56" s="123" t="s">
        <v>34</v>
      </c>
      <c r="B56" s="124">
        <v>409.82</v>
      </c>
      <c r="C56" s="124">
        <v>1578.88</v>
      </c>
      <c r="D56" s="127">
        <v>220</v>
      </c>
      <c r="E56" s="129"/>
      <c r="F56" s="129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</row>
    <row r="57" spans="1:79" s="3" customFormat="1" ht="12.75" x14ac:dyDescent="0.2">
      <c r="A57" s="144" t="s">
        <v>6</v>
      </c>
      <c r="B57" s="59">
        <f>+B58</f>
        <v>409.82</v>
      </c>
      <c r="C57" s="59">
        <v>1578.88</v>
      </c>
      <c r="D57" s="6">
        <v>220</v>
      </c>
      <c r="E57" s="4"/>
      <c r="F57" s="4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</row>
    <row r="58" spans="1:79" s="3" customFormat="1" ht="12.75" x14ac:dyDescent="0.2">
      <c r="A58" s="74" t="s">
        <v>15</v>
      </c>
      <c r="B58" s="58">
        <v>409.82</v>
      </c>
      <c r="C58" s="58">
        <v>1578.88</v>
      </c>
      <c r="D58" s="8">
        <v>200</v>
      </c>
      <c r="E58" s="9"/>
      <c r="F58" s="9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</row>
    <row r="59" spans="1:79" s="3" customFormat="1" ht="25.5" x14ac:dyDescent="0.2">
      <c r="A59" s="74" t="s">
        <v>17</v>
      </c>
      <c r="B59" s="59"/>
      <c r="C59" s="59"/>
      <c r="D59" s="6">
        <v>20</v>
      </c>
      <c r="E59" s="4"/>
      <c r="F59" s="4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</row>
    <row r="60" spans="1:79" s="3" customFormat="1" ht="12.75" x14ac:dyDescent="0.2">
      <c r="A60" s="144" t="s">
        <v>30</v>
      </c>
      <c r="B60" s="59">
        <f>+B61</f>
        <v>1240.08</v>
      </c>
      <c r="C60" s="59">
        <v>1319.72</v>
      </c>
      <c r="D60" s="6">
        <v>344.15</v>
      </c>
      <c r="E60" s="6">
        <v>344.15</v>
      </c>
      <c r="F60" s="6">
        <v>344.15</v>
      </c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</row>
    <row r="61" spans="1:79" s="3" customFormat="1" ht="12.75" x14ac:dyDescent="0.2">
      <c r="A61" s="123" t="s">
        <v>31</v>
      </c>
      <c r="B61" s="124">
        <v>1240.08</v>
      </c>
      <c r="C61" s="124">
        <v>1319.72</v>
      </c>
      <c r="D61" s="127">
        <v>344.15</v>
      </c>
      <c r="E61" s="127">
        <v>344.15</v>
      </c>
      <c r="F61" s="127">
        <v>344.15</v>
      </c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</row>
    <row r="62" spans="1:79" s="3" customFormat="1" ht="12.75" x14ac:dyDescent="0.2">
      <c r="A62" s="144" t="s">
        <v>6</v>
      </c>
      <c r="B62" s="59">
        <v>1240.08</v>
      </c>
      <c r="C62" s="59">
        <v>1319.72</v>
      </c>
      <c r="D62" s="6">
        <v>344.15</v>
      </c>
      <c r="E62" s="6">
        <v>344.15</v>
      </c>
      <c r="F62" s="6">
        <v>344.15</v>
      </c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</row>
    <row r="63" spans="1:79" s="3" customFormat="1" ht="12.75" x14ac:dyDescent="0.2">
      <c r="A63" s="74" t="s">
        <v>15</v>
      </c>
      <c r="B63" s="58">
        <v>1240.08</v>
      </c>
      <c r="C63" s="58">
        <v>1319.72</v>
      </c>
      <c r="D63" s="8">
        <v>344.15</v>
      </c>
      <c r="E63" s="8">
        <v>344.15</v>
      </c>
      <c r="F63" s="8">
        <v>344.15</v>
      </c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</row>
    <row r="64" spans="1:79" s="3" customFormat="1" ht="12.75" x14ac:dyDescent="0.2">
      <c r="A64" s="82" t="s">
        <v>105</v>
      </c>
      <c r="B64" s="83">
        <f>+B65</f>
        <v>104879.8</v>
      </c>
      <c r="C64" s="58"/>
      <c r="D64" s="8"/>
      <c r="E64" s="8"/>
      <c r="F64" s="8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</row>
    <row r="65" spans="1:79" s="3" customFormat="1" ht="12.75" x14ac:dyDescent="0.2">
      <c r="A65" s="144" t="s">
        <v>20</v>
      </c>
      <c r="B65" s="59">
        <f>+B66+B68</f>
        <v>104879.8</v>
      </c>
      <c r="C65" s="58"/>
      <c r="D65" s="8"/>
      <c r="E65" s="8"/>
      <c r="F65" s="8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</row>
    <row r="66" spans="1:79" s="3" customFormat="1" ht="12.75" x14ac:dyDescent="0.2">
      <c r="A66" s="123" t="s">
        <v>21</v>
      </c>
      <c r="B66" s="124">
        <v>2500</v>
      </c>
      <c r="C66" s="125"/>
      <c r="D66" s="130"/>
      <c r="E66" s="130"/>
      <c r="F66" s="130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</row>
    <row r="67" spans="1:79" s="3" customFormat="1" ht="12.75" x14ac:dyDescent="0.2">
      <c r="A67" s="74" t="s">
        <v>15</v>
      </c>
      <c r="B67" s="58">
        <v>2500</v>
      </c>
      <c r="C67" s="58"/>
      <c r="D67" s="8"/>
      <c r="E67" s="8"/>
      <c r="F67" s="8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</row>
    <row r="68" spans="1:79" s="3" customFormat="1" ht="12.75" x14ac:dyDescent="0.2">
      <c r="A68" s="123" t="s">
        <v>104</v>
      </c>
      <c r="B68" s="124">
        <v>102379.8</v>
      </c>
      <c r="C68" s="125"/>
      <c r="D68" s="130"/>
      <c r="E68" s="130"/>
      <c r="F68" s="130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</row>
    <row r="69" spans="1:79" s="3" customFormat="1" ht="12.75" x14ac:dyDescent="0.2">
      <c r="A69" s="74" t="s">
        <v>15</v>
      </c>
      <c r="B69" s="58">
        <v>102379.8</v>
      </c>
      <c r="C69" s="58"/>
      <c r="D69" s="8"/>
      <c r="E69" s="8"/>
      <c r="F69" s="8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</row>
    <row r="70" spans="1:79" s="3" customFormat="1" ht="12.75" x14ac:dyDescent="0.2">
      <c r="A70" s="145" t="s">
        <v>108</v>
      </c>
      <c r="B70" s="58"/>
      <c r="C70" s="83">
        <v>437832.69</v>
      </c>
      <c r="D70" s="8"/>
      <c r="E70" s="8"/>
      <c r="F70" s="8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</row>
    <row r="71" spans="1:79" s="3" customFormat="1" ht="12.75" x14ac:dyDescent="0.2">
      <c r="A71" s="144" t="s">
        <v>20</v>
      </c>
      <c r="B71" s="58"/>
      <c r="C71" s="59">
        <v>7500</v>
      </c>
      <c r="D71" s="8"/>
      <c r="E71" s="8"/>
      <c r="F71" s="8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</row>
    <row r="72" spans="1:79" s="3" customFormat="1" ht="12.75" x14ac:dyDescent="0.2">
      <c r="A72" s="146" t="s">
        <v>21</v>
      </c>
      <c r="B72" s="131"/>
      <c r="C72" s="132">
        <v>7500</v>
      </c>
      <c r="D72" s="133"/>
      <c r="E72" s="133"/>
      <c r="F72" s="13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</row>
    <row r="73" spans="1:79" s="3" customFormat="1" ht="12.75" x14ac:dyDescent="0.2">
      <c r="A73" s="144" t="s">
        <v>6</v>
      </c>
      <c r="B73" s="58"/>
      <c r="C73" s="59">
        <v>7500</v>
      </c>
      <c r="D73" s="8"/>
      <c r="E73" s="8"/>
      <c r="F73" s="8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</row>
    <row r="74" spans="1:79" s="3" customFormat="1" ht="12.75" x14ac:dyDescent="0.2">
      <c r="A74" s="74" t="s">
        <v>16</v>
      </c>
      <c r="B74" s="58"/>
      <c r="C74" s="58">
        <v>7500</v>
      </c>
      <c r="D74" s="8"/>
      <c r="E74" s="8"/>
      <c r="F74" s="8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</row>
    <row r="75" spans="1:79" s="3" customFormat="1" ht="12.75" x14ac:dyDescent="0.2">
      <c r="A75" s="74" t="s">
        <v>109</v>
      </c>
      <c r="B75" s="58"/>
      <c r="C75" s="59">
        <v>430332.69</v>
      </c>
      <c r="D75" s="8"/>
      <c r="E75" s="8"/>
      <c r="F75" s="8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</row>
    <row r="76" spans="1:79" s="3" customFormat="1" ht="12.75" x14ac:dyDescent="0.2">
      <c r="A76" s="147" t="s">
        <v>110</v>
      </c>
      <c r="B76" s="125"/>
      <c r="C76" s="124">
        <v>430332.69</v>
      </c>
      <c r="D76" s="130"/>
      <c r="E76" s="130"/>
      <c r="F76" s="130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</row>
    <row r="77" spans="1:79" s="3" customFormat="1" ht="12.75" x14ac:dyDescent="0.2">
      <c r="A77" s="74" t="s">
        <v>111</v>
      </c>
      <c r="B77" s="58"/>
      <c r="C77" s="59">
        <v>430332.69</v>
      </c>
      <c r="D77" s="8"/>
      <c r="E77" s="8"/>
      <c r="F77" s="8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</row>
    <row r="78" spans="1:79" s="3" customFormat="1" ht="12.75" x14ac:dyDescent="0.2">
      <c r="A78" s="74" t="s">
        <v>112</v>
      </c>
      <c r="B78" s="58"/>
      <c r="C78" s="58">
        <v>430332.69</v>
      </c>
      <c r="D78" s="8"/>
      <c r="E78" s="8"/>
      <c r="F78" s="8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73"/>
    </row>
    <row r="79" spans="1:79" s="3" customFormat="1" ht="12.75" x14ac:dyDescent="0.2">
      <c r="A79" s="142" t="s">
        <v>43</v>
      </c>
      <c r="B79" s="118"/>
      <c r="C79" s="118">
        <v>10118.83</v>
      </c>
      <c r="D79" s="120">
        <v>17306.47</v>
      </c>
      <c r="E79" s="120">
        <v>17306.47</v>
      </c>
      <c r="F79" s="120">
        <v>17306.47</v>
      </c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</row>
    <row r="80" spans="1:79" s="12" customFormat="1" ht="12.75" x14ac:dyDescent="0.2">
      <c r="A80" s="143" t="s">
        <v>44</v>
      </c>
      <c r="B80" s="70"/>
      <c r="C80" s="70">
        <v>7301.83</v>
      </c>
      <c r="D80" s="13">
        <v>14941.65</v>
      </c>
      <c r="E80" s="13">
        <v>14941.65</v>
      </c>
      <c r="F80" s="13">
        <v>14941.65</v>
      </c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</row>
    <row r="81" spans="1:79" s="3" customFormat="1" ht="12.75" x14ac:dyDescent="0.2">
      <c r="A81" s="144" t="s">
        <v>20</v>
      </c>
      <c r="B81" s="59"/>
      <c r="C81" s="59">
        <v>3656.44</v>
      </c>
      <c r="D81" s="5">
        <v>3485.92</v>
      </c>
      <c r="E81" s="5">
        <v>3485.92</v>
      </c>
      <c r="F81" s="5">
        <v>3485.92</v>
      </c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</row>
    <row r="82" spans="1:79" s="3" customFormat="1" ht="12.75" x14ac:dyDescent="0.2">
      <c r="A82" s="123" t="s">
        <v>21</v>
      </c>
      <c r="B82" s="124"/>
      <c r="C82" s="124">
        <v>3656.44</v>
      </c>
      <c r="D82" s="128">
        <v>3485.92</v>
      </c>
      <c r="E82" s="128">
        <v>3485.92</v>
      </c>
      <c r="F82" s="128">
        <v>3485.92</v>
      </c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3"/>
      <c r="CA82" s="73"/>
    </row>
    <row r="83" spans="1:79" s="3" customFormat="1" ht="12.75" x14ac:dyDescent="0.2">
      <c r="A83" s="144" t="s">
        <v>6</v>
      </c>
      <c r="B83" s="59"/>
      <c r="C83" s="59">
        <v>3656.44</v>
      </c>
      <c r="D83" s="5">
        <v>3485.92</v>
      </c>
      <c r="E83" s="5">
        <v>3485.92</v>
      </c>
      <c r="F83" s="5">
        <v>3485.92</v>
      </c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3"/>
      <c r="CA83" s="73"/>
    </row>
    <row r="84" spans="1:79" s="3" customFormat="1" ht="12.75" x14ac:dyDescent="0.2">
      <c r="A84" s="74" t="s">
        <v>14</v>
      </c>
      <c r="B84" s="59"/>
      <c r="C84" s="58">
        <v>3656.44</v>
      </c>
      <c r="D84" s="7">
        <v>3485.92</v>
      </c>
      <c r="E84" s="7">
        <v>3485.92</v>
      </c>
      <c r="F84" s="7">
        <v>3485.92</v>
      </c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</row>
    <row r="85" spans="1:79" s="3" customFormat="1" ht="12.75" x14ac:dyDescent="0.2">
      <c r="A85" s="144" t="s">
        <v>27</v>
      </c>
      <c r="B85" s="59"/>
      <c r="C85" s="59">
        <v>3645.39</v>
      </c>
      <c r="D85" s="5">
        <v>11455.73</v>
      </c>
      <c r="E85" s="5">
        <v>11455.73</v>
      </c>
      <c r="F85" s="5">
        <v>11455.73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</row>
    <row r="86" spans="1:79" s="3" customFormat="1" ht="12.75" x14ac:dyDescent="0.2">
      <c r="A86" s="123" t="s">
        <v>28</v>
      </c>
      <c r="B86" s="124"/>
      <c r="C86" s="124">
        <v>3259.28</v>
      </c>
      <c r="D86" s="128">
        <v>11455.73</v>
      </c>
      <c r="E86" s="128">
        <v>11455.73</v>
      </c>
      <c r="F86" s="128">
        <v>11455.73</v>
      </c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3"/>
      <c r="CA86" s="73"/>
    </row>
    <row r="87" spans="1:79" s="3" customFormat="1" ht="12.75" x14ac:dyDescent="0.2">
      <c r="A87" s="144" t="s">
        <v>6</v>
      </c>
      <c r="B87" s="59"/>
      <c r="C87" s="59">
        <v>3259.28</v>
      </c>
      <c r="D87" s="5">
        <v>11455.73</v>
      </c>
      <c r="E87" s="5">
        <v>11455.73</v>
      </c>
      <c r="F87" s="5">
        <v>11455.73</v>
      </c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3"/>
      <c r="CA87" s="73"/>
    </row>
    <row r="88" spans="1:79" s="3" customFormat="1" ht="12.75" x14ac:dyDescent="0.2">
      <c r="A88" s="74" t="s">
        <v>14</v>
      </c>
      <c r="B88" s="59"/>
      <c r="C88" s="59">
        <v>2974.59</v>
      </c>
      <c r="D88" s="5">
        <v>10897.01</v>
      </c>
      <c r="E88" s="5">
        <v>10897.01</v>
      </c>
      <c r="F88" s="5">
        <v>10897.01</v>
      </c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</row>
    <row r="89" spans="1:79" s="3" customFormat="1" ht="12.75" x14ac:dyDescent="0.2">
      <c r="A89" s="74" t="s">
        <v>15</v>
      </c>
      <c r="B89" s="59"/>
      <c r="C89" s="59">
        <v>284.69</v>
      </c>
      <c r="D89" s="6">
        <v>558.72</v>
      </c>
      <c r="E89" s="6">
        <v>558.72</v>
      </c>
      <c r="F89" s="6">
        <v>558.72</v>
      </c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3"/>
      <c r="CA89" s="73"/>
    </row>
    <row r="90" spans="1:79" s="3" customFormat="1" ht="12.75" x14ac:dyDescent="0.2">
      <c r="A90" s="123" t="s">
        <v>34</v>
      </c>
      <c r="B90" s="124"/>
      <c r="C90" s="124">
        <v>386.11</v>
      </c>
      <c r="D90" s="127"/>
      <c r="E90" s="127"/>
      <c r="F90" s="127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</row>
    <row r="91" spans="1:79" s="3" customFormat="1" ht="12.75" x14ac:dyDescent="0.2">
      <c r="A91" s="144" t="s">
        <v>6</v>
      </c>
      <c r="B91" s="59"/>
      <c r="C91" s="59">
        <v>386.11</v>
      </c>
      <c r="D91" s="6"/>
      <c r="E91" s="6"/>
      <c r="F91" s="6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</row>
    <row r="92" spans="1:79" s="3" customFormat="1" ht="12.75" x14ac:dyDescent="0.2">
      <c r="A92" s="74" t="s">
        <v>14</v>
      </c>
      <c r="B92" s="59"/>
      <c r="C92" s="58">
        <v>332.38</v>
      </c>
      <c r="D92" s="8"/>
      <c r="E92" s="8"/>
      <c r="F92" s="8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L92" s="73"/>
      <c r="BM92" s="73"/>
      <c r="BN92" s="73"/>
      <c r="BO92" s="73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3"/>
      <c r="CA92" s="73"/>
    </row>
    <row r="93" spans="1:79" s="3" customFormat="1" ht="12.75" x14ac:dyDescent="0.2">
      <c r="A93" s="74" t="s">
        <v>15</v>
      </c>
      <c r="B93" s="59"/>
      <c r="C93" s="58">
        <v>53.73</v>
      </c>
      <c r="D93" s="8"/>
      <c r="E93" s="8"/>
      <c r="F93" s="8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3"/>
      <c r="BM93" s="73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3"/>
      <c r="CA93" s="73"/>
    </row>
    <row r="94" spans="1:79" s="3" customFormat="1" ht="12.75" x14ac:dyDescent="0.2">
      <c r="A94" s="82" t="s">
        <v>106</v>
      </c>
      <c r="B94" s="114">
        <v>1200</v>
      </c>
      <c r="C94" s="59"/>
      <c r="D94" s="6"/>
      <c r="E94" s="6"/>
      <c r="F94" s="6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  <c r="CA94" s="73"/>
    </row>
    <row r="95" spans="1:79" s="3" customFormat="1" ht="12.75" x14ac:dyDescent="0.2">
      <c r="A95" s="144" t="s">
        <v>20</v>
      </c>
      <c r="B95" s="59">
        <v>1200</v>
      </c>
      <c r="C95" s="59"/>
      <c r="D95" s="6"/>
      <c r="E95" s="6"/>
      <c r="F95" s="6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</row>
    <row r="96" spans="1:79" s="3" customFormat="1" ht="12.75" x14ac:dyDescent="0.2">
      <c r="A96" s="123" t="s">
        <v>21</v>
      </c>
      <c r="B96" s="124">
        <v>1200</v>
      </c>
      <c r="C96" s="124"/>
      <c r="D96" s="127"/>
      <c r="E96" s="127"/>
      <c r="F96" s="127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L96" s="73"/>
      <c r="BM96" s="73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3"/>
      <c r="CA96" s="73"/>
    </row>
    <row r="97" spans="1:79" s="3" customFormat="1" ht="12.75" x14ac:dyDescent="0.2">
      <c r="A97" s="74" t="s">
        <v>15</v>
      </c>
      <c r="B97" s="58">
        <v>700</v>
      </c>
      <c r="C97" s="58"/>
      <c r="D97" s="8"/>
      <c r="E97" s="8"/>
      <c r="F97" s="8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L97" s="73"/>
      <c r="BM97" s="73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3"/>
      <c r="CA97" s="73"/>
    </row>
    <row r="98" spans="1:79" s="3" customFormat="1" ht="25.5" x14ac:dyDescent="0.2">
      <c r="A98" s="74" t="s">
        <v>17</v>
      </c>
      <c r="B98" s="58">
        <v>500</v>
      </c>
      <c r="C98" s="58"/>
      <c r="D98" s="8"/>
      <c r="E98" s="8"/>
      <c r="F98" s="8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L98" s="73"/>
      <c r="BM98" s="73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3"/>
      <c r="BY98" s="73"/>
      <c r="BZ98" s="73"/>
      <c r="CA98" s="73"/>
    </row>
    <row r="99" spans="1:79" s="3" customFormat="1" ht="25.5" x14ac:dyDescent="0.2">
      <c r="A99" s="82" t="s">
        <v>107</v>
      </c>
      <c r="B99" s="83">
        <f>+B100+B104+B107</f>
        <v>1244462.98</v>
      </c>
      <c r="C99" s="58"/>
      <c r="D99" s="8"/>
      <c r="E99" s="8"/>
      <c r="F99" s="8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L99" s="73"/>
      <c r="BM99" s="73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3"/>
      <c r="BY99" s="73"/>
      <c r="BZ99" s="73"/>
      <c r="CA99" s="73"/>
    </row>
    <row r="100" spans="1:79" s="3" customFormat="1" ht="12.75" x14ac:dyDescent="0.2">
      <c r="A100" s="144" t="s">
        <v>20</v>
      </c>
      <c r="B100" s="59">
        <f>+B101</f>
        <v>589996.21</v>
      </c>
      <c r="C100" s="58"/>
      <c r="D100" s="8"/>
      <c r="E100" s="8"/>
      <c r="F100" s="8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73"/>
      <c r="BY100" s="73"/>
      <c r="BZ100" s="73"/>
      <c r="CA100" s="73"/>
    </row>
    <row r="101" spans="1:79" s="3" customFormat="1" ht="12.75" x14ac:dyDescent="0.2">
      <c r="A101" s="123" t="s">
        <v>21</v>
      </c>
      <c r="B101" s="124">
        <v>589996.21</v>
      </c>
      <c r="C101" s="125"/>
      <c r="D101" s="130"/>
      <c r="E101" s="130"/>
      <c r="F101" s="130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73"/>
      <c r="BY101" s="73"/>
      <c r="BZ101" s="73"/>
      <c r="CA101" s="73"/>
    </row>
    <row r="102" spans="1:79" s="3" customFormat="1" ht="12.75" x14ac:dyDescent="0.2">
      <c r="A102" s="74" t="s">
        <v>15</v>
      </c>
      <c r="B102" s="58">
        <v>13859.2</v>
      </c>
      <c r="C102" s="58"/>
      <c r="D102" s="8"/>
      <c r="E102" s="8"/>
      <c r="F102" s="8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73"/>
      <c r="BY102" s="73"/>
      <c r="BZ102" s="73"/>
      <c r="CA102" s="73"/>
    </row>
    <row r="103" spans="1:79" s="3" customFormat="1" ht="12.75" x14ac:dyDescent="0.2">
      <c r="A103" s="74" t="s">
        <v>101</v>
      </c>
      <c r="B103" s="58">
        <v>576137.01</v>
      </c>
      <c r="C103" s="58"/>
      <c r="D103" s="8"/>
      <c r="E103" s="8"/>
      <c r="F103" s="8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73"/>
      <c r="BY103" s="73"/>
      <c r="BZ103" s="73"/>
      <c r="CA103" s="73"/>
    </row>
    <row r="104" spans="1:79" s="3" customFormat="1" ht="12.75" x14ac:dyDescent="0.2">
      <c r="A104" s="144" t="s">
        <v>27</v>
      </c>
      <c r="B104" s="59">
        <f>+B105</f>
        <v>197226.09</v>
      </c>
      <c r="C104" s="58"/>
      <c r="D104" s="8"/>
      <c r="E104" s="8"/>
      <c r="F104" s="8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73"/>
      <c r="BY104" s="73"/>
      <c r="BZ104" s="73"/>
      <c r="CA104" s="73"/>
    </row>
    <row r="105" spans="1:79" s="3" customFormat="1" ht="12.75" x14ac:dyDescent="0.2">
      <c r="A105" s="123" t="s">
        <v>29</v>
      </c>
      <c r="B105" s="124">
        <v>197226.09</v>
      </c>
      <c r="C105" s="125"/>
      <c r="D105" s="130"/>
      <c r="E105" s="130"/>
      <c r="F105" s="130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73"/>
      <c r="BY105" s="73"/>
      <c r="BZ105" s="73"/>
      <c r="CA105" s="73"/>
    </row>
    <row r="106" spans="1:79" s="3" customFormat="1" ht="12.75" x14ac:dyDescent="0.2">
      <c r="A106" s="74" t="s">
        <v>101</v>
      </c>
      <c r="B106" s="58">
        <v>197226.09</v>
      </c>
      <c r="C106" s="58"/>
      <c r="D106" s="8"/>
      <c r="E106" s="8"/>
      <c r="F106" s="8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3"/>
      <c r="CA106" s="73"/>
    </row>
    <row r="107" spans="1:79" s="3" customFormat="1" ht="12.75" x14ac:dyDescent="0.2">
      <c r="A107" s="144" t="s">
        <v>102</v>
      </c>
      <c r="B107" s="59">
        <f>+B108</f>
        <v>457240.68</v>
      </c>
      <c r="C107" s="58"/>
      <c r="D107" s="8"/>
      <c r="E107" s="8"/>
      <c r="F107" s="8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L107" s="73"/>
      <c r="BM107" s="73"/>
      <c r="BN107" s="73"/>
      <c r="BO107" s="73"/>
      <c r="BP107" s="73"/>
      <c r="BQ107" s="73"/>
      <c r="BR107" s="73"/>
      <c r="BS107" s="73"/>
      <c r="BT107" s="73"/>
      <c r="BU107" s="73"/>
      <c r="BV107" s="73"/>
      <c r="BW107" s="73"/>
      <c r="BX107" s="73"/>
      <c r="BY107" s="73"/>
      <c r="BZ107" s="73"/>
      <c r="CA107" s="73"/>
    </row>
    <row r="108" spans="1:79" s="3" customFormat="1" ht="12.75" x14ac:dyDescent="0.2">
      <c r="A108" s="123" t="s">
        <v>103</v>
      </c>
      <c r="B108" s="124">
        <v>457240.68</v>
      </c>
      <c r="C108" s="125"/>
      <c r="D108" s="130"/>
      <c r="E108" s="130"/>
      <c r="F108" s="130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</row>
    <row r="109" spans="1:79" s="3" customFormat="1" ht="12.75" x14ac:dyDescent="0.2">
      <c r="A109" s="74" t="s">
        <v>19</v>
      </c>
      <c r="B109" s="58">
        <v>453643.65</v>
      </c>
      <c r="C109" s="58"/>
      <c r="D109" s="8"/>
      <c r="E109" s="8"/>
      <c r="F109" s="8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  <c r="BZ109" s="73"/>
      <c r="CA109" s="73"/>
    </row>
    <row r="110" spans="1:79" s="3" customFormat="1" ht="12.75" x14ac:dyDescent="0.2">
      <c r="A110" s="74" t="s">
        <v>101</v>
      </c>
      <c r="B110" s="58">
        <v>3597.03</v>
      </c>
      <c r="C110" s="58"/>
      <c r="D110" s="8"/>
      <c r="E110" s="8"/>
      <c r="F110" s="8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L110" s="73"/>
      <c r="BM110" s="73"/>
      <c r="BN110" s="73"/>
      <c r="BO110" s="73"/>
      <c r="BP110" s="73"/>
      <c r="BQ110" s="73"/>
      <c r="BR110" s="73"/>
      <c r="BS110" s="73"/>
      <c r="BT110" s="73"/>
      <c r="BU110" s="73"/>
      <c r="BV110" s="73"/>
      <c r="BW110" s="73"/>
      <c r="BX110" s="73"/>
      <c r="BY110" s="73"/>
      <c r="BZ110" s="73"/>
      <c r="CA110" s="73"/>
    </row>
    <row r="111" spans="1:79" s="12" customFormat="1" ht="25.5" x14ac:dyDescent="0.2">
      <c r="A111" s="143" t="s">
        <v>45</v>
      </c>
      <c r="B111" s="76">
        <v>2364.8200000000002</v>
      </c>
      <c r="C111" s="76">
        <v>2817</v>
      </c>
      <c r="D111" s="13">
        <v>2364.8200000000002</v>
      </c>
      <c r="E111" s="13">
        <v>2364.8200000000002</v>
      </c>
      <c r="F111" s="13">
        <v>2364.8200000000002</v>
      </c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3"/>
      <c r="BM111" s="73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3"/>
      <c r="CA111" s="73"/>
    </row>
    <row r="112" spans="1:79" s="3" customFormat="1" ht="12.75" x14ac:dyDescent="0.2">
      <c r="A112" s="144" t="s">
        <v>27</v>
      </c>
      <c r="B112" s="59">
        <v>2364.8200000000002</v>
      </c>
      <c r="C112" s="59">
        <v>2817</v>
      </c>
      <c r="D112" s="5">
        <v>2364.8200000000002</v>
      </c>
      <c r="E112" s="5">
        <v>2364.8200000000002</v>
      </c>
      <c r="F112" s="5">
        <v>2364.8200000000002</v>
      </c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L112" s="73"/>
      <c r="BM112" s="73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</row>
    <row r="113" spans="1:79" s="3" customFormat="1" ht="12.75" x14ac:dyDescent="0.2">
      <c r="A113" s="123" t="s">
        <v>29</v>
      </c>
      <c r="B113" s="124">
        <v>2364.8200000000002</v>
      </c>
      <c r="C113" s="124">
        <v>2817</v>
      </c>
      <c r="D113" s="128">
        <v>2364.8200000000002</v>
      </c>
      <c r="E113" s="128">
        <v>2364.8200000000002</v>
      </c>
      <c r="F113" s="128">
        <v>2364.8200000000002</v>
      </c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L113" s="73"/>
      <c r="BM113" s="73"/>
      <c r="BN113" s="73"/>
      <c r="BO113" s="73"/>
      <c r="BP113" s="73"/>
      <c r="BQ113" s="73"/>
      <c r="BR113" s="73"/>
      <c r="BS113" s="73"/>
      <c r="BT113" s="73"/>
      <c r="BU113" s="73"/>
      <c r="BV113" s="73"/>
      <c r="BW113" s="73"/>
      <c r="BX113" s="73"/>
      <c r="BY113" s="73"/>
      <c r="BZ113" s="73"/>
      <c r="CA113" s="73"/>
    </row>
    <row r="114" spans="1:79" s="3" customFormat="1" ht="12.75" x14ac:dyDescent="0.2">
      <c r="A114" s="144" t="s">
        <v>6</v>
      </c>
      <c r="B114" s="59">
        <v>2364.8200000000002</v>
      </c>
      <c r="C114" s="59">
        <v>2817</v>
      </c>
      <c r="D114" s="5">
        <v>2364.8200000000002</v>
      </c>
      <c r="E114" s="5">
        <v>2364.8200000000002</v>
      </c>
      <c r="F114" s="5">
        <v>2364.8200000000002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</row>
    <row r="115" spans="1:79" s="3" customFormat="1" ht="12.75" x14ac:dyDescent="0.2">
      <c r="A115" s="74" t="s">
        <v>18</v>
      </c>
      <c r="B115" s="58">
        <v>2364.8200000000002</v>
      </c>
      <c r="C115" s="58">
        <v>2817</v>
      </c>
      <c r="D115" s="7">
        <v>2364.8200000000002</v>
      </c>
      <c r="E115" s="7">
        <v>2364.8200000000002</v>
      </c>
      <c r="F115" s="7">
        <v>2364.8200000000002</v>
      </c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L115" s="73"/>
      <c r="BM115" s="73"/>
      <c r="BN115" s="73"/>
      <c r="BO115" s="73"/>
      <c r="BP115" s="73"/>
      <c r="BQ115" s="73"/>
      <c r="BR115" s="73"/>
      <c r="BS115" s="73"/>
      <c r="BT115" s="73"/>
      <c r="BU115" s="73"/>
      <c r="BV115" s="73"/>
      <c r="BW115" s="73"/>
      <c r="BX115" s="73"/>
      <c r="BY115" s="73"/>
      <c r="BZ115" s="73"/>
      <c r="CA115" s="73"/>
    </row>
    <row r="116" spans="1:79" s="3" customFormat="1" ht="12.75" x14ac:dyDescent="0.2">
      <c r="A116" s="142" t="s">
        <v>46</v>
      </c>
      <c r="B116" s="118">
        <v>5105.49</v>
      </c>
      <c r="C116" s="118">
        <v>3049.08</v>
      </c>
      <c r="D116" s="120">
        <v>14753.33</v>
      </c>
      <c r="E116" s="120">
        <v>14253.33</v>
      </c>
      <c r="F116" s="120">
        <v>14253.33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L116" s="73"/>
      <c r="BM116" s="73"/>
      <c r="BN116" s="73"/>
      <c r="BO116" s="73"/>
      <c r="BP116" s="73"/>
      <c r="BQ116" s="73"/>
      <c r="BR116" s="73"/>
      <c r="BS116" s="73"/>
      <c r="BT116" s="73"/>
      <c r="BU116" s="73"/>
      <c r="BV116" s="73"/>
      <c r="BW116" s="73"/>
      <c r="BX116" s="73"/>
      <c r="BY116" s="73"/>
      <c r="BZ116" s="73"/>
      <c r="CA116" s="73"/>
    </row>
    <row r="117" spans="1:79" s="12" customFormat="1" ht="12.75" x14ac:dyDescent="0.2">
      <c r="A117" s="143" t="s">
        <v>47</v>
      </c>
      <c r="B117" s="76">
        <f>+B118+B127+B131</f>
        <v>5105.49</v>
      </c>
      <c r="C117" s="76">
        <v>3049.08</v>
      </c>
      <c r="D117" s="121">
        <v>14753.33</v>
      </c>
      <c r="E117" s="121">
        <v>14253.33</v>
      </c>
      <c r="F117" s="121">
        <v>14253.33</v>
      </c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L117" s="73"/>
      <c r="BM117" s="73"/>
      <c r="BN117" s="73"/>
      <c r="BO117" s="73"/>
      <c r="BP117" s="73"/>
      <c r="BQ117" s="73"/>
      <c r="BR117" s="73"/>
      <c r="BS117" s="73"/>
      <c r="BT117" s="73"/>
      <c r="BU117" s="73"/>
      <c r="BV117" s="73"/>
      <c r="BW117" s="73"/>
      <c r="BX117" s="73"/>
      <c r="BY117" s="73"/>
      <c r="BZ117" s="73"/>
      <c r="CA117" s="73"/>
    </row>
    <row r="118" spans="1:79" s="3" customFormat="1" ht="12.75" x14ac:dyDescent="0.2">
      <c r="A118" s="144" t="s">
        <v>24</v>
      </c>
      <c r="B118" s="59">
        <f>+B119+B122+B124</f>
        <v>2177.16</v>
      </c>
      <c r="C118" s="59">
        <v>2385.4699999999998</v>
      </c>
      <c r="D118" s="5">
        <v>13776.61</v>
      </c>
      <c r="E118" s="5">
        <v>13276.61</v>
      </c>
      <c r="F118" s="5">
        <v>13276.61</v>
      </c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73"/>
      <c r="AQ118" s="73"/>
      <c r="AR118" s="73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  <c r="BL118" s="73"/>
      <c r="BM118" s="73"/>
      <c r="BN118" s="73"/>
      <c r="BO118" s="73"/>
      <c r="BP118" s="73"/>
      <c r="BQ118" s="73"/>
      <c r="BR118" s="73"/>
      <c r="BS118" s="73"/>
      <c r="BT118" s="73"/>
      <c r="BU118" s="73"/>
      <c r="BV118" s="73"/>
      <c r="BW118" s="73"/>
      <c r="BX118" s="73"/>
      <c r="BY118" s="73"/>
      <c r="BZ118" s="73"/>
      <c r="CA118" s="73"/>
    </row>
    <row r="119" spans="1:79" s="3" customFormat="1" ht="12.75" x14ac:dyDescent="0.2">
      <c r="A119" s="123" t="s">
        <v>25</v>
      </c>
      <c r="B119" s="124">
        <v>274.17</v>
      </c>
      <c r="C119" s="124">
        <v>2385.4699999999998</v>
      </c>
      <c r="D119" s="128">
        <v>13276.61</v>
      </c>
      <c r="E119" s="128">
        <v>13276.61</v>
      </c>
      <c r="F119" s="128">
        <v>13276.61</v>
      </c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3"/>
      <c r="AR119" s="73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  <c r="BG119" s="73"/>
      <c r="BH119" s="73"/>
      <c r="BI119" s="73"/>
      <c r="BJ119" s="73"/>
      <c r="BK119" s="73"/>
      <c r="BL119" s="73"/>
      <c r="BM119" s="73"/>
      <c r="BN119" s="73"/>
      <c r="BO119" s="73"/>
      <c r="BP119" s="73"/>
      <c r="BQ119" s="73"/>
      <c r="BR119" s="73"/>
      <c r="BS119" s="73"/>
      <c r="BT119" s="73"/>
      <c r="BU119" s="73"/>
      <c r="BV119" s="73"/>
      <c r="BW119" s="73"/>
      <c r="BX119" s="73"/>
      <c r="BY119" s="73"/>
      <c r="BZ119" s="73"/>
      <c r="CA119" s="73"/>
    </row>
    <row r="120" spans="1:79" s="3" customFormat="1" ht="12.75" x14ac:dyDescent="0.2">
      <c r="A120" s="144" t="s">
        <v>7</v>
      </c>
      <c r="B120" s="59">
        <v>274.17</v>
      </c>
      <c r="C120" s="59">
        <v>2385.4699999999998</v>
      </c>
      <c r="D120" s="5">
        <v>13276.61</v>
      </c>
      <c r="E120" s="5">
        <v>13276.61</v>
      </c>
      <c r="F120" s="5">
        <v>13276.61</v>
      </c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</row>
    <row r="121" spans="1:79" s="3" customFormat="1" ht="12.75" x14ac:dyDescent="0.2">
      <c r="A121" s="74" t="s">
        <v>19</v>
      </c>
      <c r="B121" s="58">
        <v>274.17</v>
      </c>
      <c r="C121" s="58">
        <v>2385.4699999999998</v>
      </c>
      <c r="D121" s="7">
        <v>13276.61</v>
      </c>
      <c r="E121" s="7">
        <v>13276.61</v>
      </c>
      <c r="F121" s="7">
        <v>13276.61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73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  <c r="BI121" s="73"/>
      <c r="BJ121" s="73"/>
      <c r="BK121" s="73"/>
      <c r="BL121" s="73"/>
      <c r="BM121" s="73"/>
      <c r="BN121" s="73"/>
      <c r="BO121" s="73"/>
      <c r="BP121" s="73"/>
      <c r="BQ121" s="73"/>
      <c r="BR121" s="73"/>
      <c r="BS121" s="73"/>
      <c r="BT121" s="73"/>
      <c r="BU121" s="73"/>
      <c r="BV121" s="73"/>
      <c r="BW121" s="73"/>
      <c r="BX121" s="73"/>
      <c r="BY121" s="73"/>
      <c r="BZ121" s="73"/>
      <c r="CA121" s="73"/>
    </row>
    <row r="122" spans="1:79" s="3" customFormat="1" ht="12.75" x14ac:dyDescent="0.2">
      <c r="A122" s="123" t="s">
        <v>26</v>
      </c>
      <c r="B122" s="124">
        <v>845.11</v>
      </c>
      <c r="C122" s="124"/>
      <c r="D122" s="128"/>
      <c r="E122" s="128"/>
      <c r="F122" s="128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</row>
    <row r="123" spans="1:79" s="3" customFormat="1" ht="12.75" x14ac:dyDescent="0.2">
      <c r="A123" s="74" t="s">
        <v>19</v>
      </c>
      <c r="B123" s="58">
        <v>845.11</v>
      </c>
      <c r="C123" s="58"/>
      <c r="D123" s="7"/>
      <c r="E123" s="7"/>
      <c r="F123" s="7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73"/>
      <c r="BY123" s="73"/>
      <c r="BZ123" s="73"/>
      <c r="CA123" s="73"/>
    </row>
    <row r="124" spans="1:79" s="3" customFormat="1" ht="12.75" x14ac:dyDescent="0.2">
      <c r="A124" s="123" t="s">
        <v>33</v>
      </c>
      <c r="B124" s="124">
        <v>1057.8800000000001</v>
      </c>
      <c r="C124" s="124"/>
      <c r="D124" s="127">
        <v>500</v>
      </c>
      <c r="E124" s="129"/>
      <c r="F124" s="129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73"/>
      <c r="BY124" s="73"/>
      <c r="BZ124" s="73"/>
      <c r="CA124" s="73"/>
    </row>
    <row r="125" spans="1:79" s="3" customFormat="1" ht="12.75" x14ac:dyDescent="0.2">
      <c r="A125" s="144" t="s">
        <v>7</v>
      </c>
      <c r="B125" s="59">
        <v>1057.8800000000001</v>
      </c>
      <c r="C125" s="59"/>
      <c r="D125" s="6">
        <v>500</v>
      </c>
      <c r="E125" s="4"/>
      <c r="F125" s="4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73"/>
      <c r="BY125" s="73"/>
      <c r="BZ125" s="73"/>
      <c r="CA125" s="73"/>
    </row>
    <row r="126" spans="1:79" s="3" customFormat="1" ht="12.75" x14ac:dyDescent="0.2">
      <c r="A126" s="74" t="s">
        <v>19</v>
      </c>
      <c r="B126" s="58">
        <v>1057.8800000000001</v>
      </c>
      <c r="C126" s="58"/>
      <c r="D126" s="8">
        <v>500</v>
      </c>
      <c r="E126" s="9"/>
      <c r="F126" s="9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73"/>
      <c r="BY126" s="73"/>
      <c r="BZ126" s="73"/>
      <c r="CA126" s="73"/>
    </row>
    <row r="127" spans="1:79" s="3" customFormat="1" ht="12.75" x14ac:dyDescent="0.2">
      <c r="A127" s="144" t="s">
        <v>27</v>
      </c>
      <c r="B127" s="59">
        <v>1539.6</v>
      </c>
      <c r="C127" s="59">
        <v>132.72</v>
      </c>
      <c r="D127" s="6">
        <v>132.72</v>
      </c>
      <c r="E127" s="6">
        <v>132.72</v>
      </c>
      <c r="F127" s="6">
        <v>132.72</v>
      </c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73"/>
      <c r="BY127" s="73"/>
      <c r="BZ127" s="73"/>
      <c r="CA127" s="73"/>
    </row>
    <row r="128" spans="1:79" s="3" customFormat="1" ht="12.75" x14ac:dyDescent="0.2">
      <c r="A128" s="123" t="s">
        <v>29</v>
      </c>
      <c r="B128" s="124">
        <v>1539.6</v>
      </c>
      <c r="C128" s="124">
        <v>132.72</v>
      </c>
      <c r="D128" s="127">
        <v>132.72</v>
      </c>
      <c r="E128" s="127">
        <v>132.72</v>
      </c>
      <c r="F128" s="127">
        <v>132.72</v>
      </c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  <c r="BI128" s="73"/>
      <c r="BJ128" s="73"/>
      <c r="BK128" s="73"/>
      <c r="BL128" s="73"/>
      <c r="BM128" s="73"/>
      <c r="BN128" s="73"/>
      <c r="BO128" s="73"/>
      <c r="BP128" s="73"/>
      <c r="BQ128" s="73"/>
      <c r="BR128" s="73"/>
      <c r="BS128" s="73"/>
      <c r="BT128" s="73"/>
      <c r="BU128" s="73"/>
      <c r="BV128" s="73"/>
      <c r="BW128" s="73"/>
      <c r="BX128" s="73"/>
      <c r="BY128" s="73"/>
      <c r="BZ128" s="73"/>
      <c r="CA128" s="73"/>
    </row>
    <row r="129" spans="1:79" s="3" customFormat="1" ht="12.75" x14ac:dyDescent="0.2">
      <c r="A129" s="144" t="s">
        <v>7</v>
      </c>
      <c r="B129" s="59">
        <v>1539.6</v>
      </c>
      <c r="C129" s="59">
        <v>132.72</v>
      </c>
      <c r="D129" s="6">
        <v>132.72</v>
      </c>
      <c r="E129" s="6">
        <v>132.72</v>
      </c>
      <c r="F129" s="6">
        <v>132.72</v>
      </c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73"/>
      <c r="BK129" s="73"/>
      <c r="BL129" s="73"/>
      <c r="BM129" s="73"/>
      <c r="BN129" s="73"/>
      <c r="BO129" s="73"/>
      <c r="BP129" s="73"/>
      <c r="BQ129" s="73"/>
      <c r="BR129" s="73"/>
      <c r="BS129" s="73"/>
      <c r="BT129" s="73"/>
      <c r="BU129" s="73"/>
      <c r="BV129" s="73"/>
      <c r="BW129" s="73"/>
      <c r="BX129" s="73"/>
      <c r="BY129" s="73"/>
      <c r="BZ129" s="73"/>
      <c r="CA129" s="73"/>
    </row>
    <row r="130" spans="1:79" s="3" customFormat="1" ht="12.75" x14ac:dyDescent="0.2">
      <c r="A130" s="74" t="s">
        <v>19</v>
      </c>
      <c r="B130" s="58">
        <v>1539.6</v>
      </c>
      <c r="C130" s="58">
        <v>132.72</v>
      </c>
      <c r="D130" s="8">
        <v>132.72</v>
      </c>
      <c r="E130" s="8">
        <v>132.72</v>
      </c>
      <c r="F130" s="8">
        <v>132.72</v>
      </c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L130" s="73"/>
      <c r="BM130" s="73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  <c r="BX130" s="73"/>
      <c r="BY130" s="73"/>
      <c r="BZ130" s="73"/>
      <c r="CA130" s="73"/>
    </row>
    <row r="131" spans="1:79" s="3" customFormat="1" ht="12.75" x14ac:dyDescent="0.2">
      <c r="A131" s="144" t="s">
        <v>30</v>
      </c>
      <c r="B131" s="59">
        <v>1388.73</v>
      </c>
      <c r="C131" s="59">
        <v>530.89</v>
      </c>
      <c r="D131" s="6">
        <v>844</v>
      </c>
      <c r="E131" s="6">
        <v>844</v>
      </c>
      <c r="F131" s="6">
        <v>844</v>
      </c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  <c r="AQ131" s="73"/>
      <c r="AR131" s="73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  <c r="BG131" s="73"/>
      <c r="BH131" s="73"/>
      <c r="BI131" s="73"/>
      <c r="BJ131" s="73"/>
      <c r="BK131" s="73"/>
      <c r="BL131" s="73"/>
      <c r="BM131" s="73"/>
      <c r="BN131" s="73"/>
      <c r="BO131" s="73"/>
      <c r="BP131" s="73"/>
      <c r="BQ131" s="73"/>
      <c r="BR131" s="73"/>
      <c r="BS131" s="73"/>
      <c r="BT131" s="73"/>
      <c r="BU131" s="73"/>
      <c r="BV131" s="73"/>
      <c r="BW131" s="73"/>
      <c r="BX131" s="73"/>
      <c r="BY131" s="73"/>
      <c r="BZ131" s="73"/>
      <c r="CA131" s="73"/>
    </row>
    <row r="132" spans="1:79" s="3" customFormat="1" ht="12.75" x14ac:dyDescent="0.2">
      <c r="A132" s="123" t="s">
        <v>31</v>
      </c>
      <c r="B132" s="124">
        <v>1388.73</v>
      </c>
      <c r="C132" s="124">
        <v>530.89</v>
      </c>
      <c r="D132" s="127">
        <v>844</v>
      </c>
      <c r="E132" s="127">
        <v>844</v>
      </c>
      <c r="F132" s="127">
        <v>844</v>
      </c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73"/>
      <c r="BY132" s="73"/>
      <c r="BZ132" s="73"/>
      <c r="CA132" s="73"/>
    </row>
    <row r="133" spans="1:79" s="3" customFormat="1" ht="12.75" x14ac:dyDescent="0.2">
      <c r="A133" s="144" t="s">
        <v>7</v>
      </c>
      <c r="B133" s="59">
        <v>1388.73</v>
      </c>
      <c r="C133" s="59">
        <v>530.89</v>
      </c>
      <c r="D133" s="6">
        <v>844</v>
      </c>
      <c r="E133" s="6">
        <v>844</v>
      </c>
      <c r="F133" s="6">
        <v>844</v>
      </c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73"/>
      <c r="BY133" s="73"/>
      <c r="BZ133" s="73"/>
      <c r="CA133" s="73"/>
    </row>
    <row r="134" spans="1:79" s="3" customFormat="1" ht="12.75" x14ac:dyDescent="0.2">
      <c r="A134" s="74" t="s">
        <v>19</v>
      </c>
      <c r="B134" s="58">
        <v>1388.73</v>
      </c>
      <c r="C134" s="58">
        <v>530.89</v>
      </c>
      <c r="D134" s="8">
        <v>844</v>
      </c>
      <c r="E134" s="8">
        <v>844</v>
      </c>
      <c r="F134" s="8">
        <v>844</v>
      </c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L134" s="73"/>
      <c r="BM134" s="73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3"/>
      <c r="CA134" s="73"/>
    </row>
  </sheetData>
  <mergeCells count="2">
    <mergeCell ref="A1:I1"/>
    <mergeCell ref="A3:I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</vt:lpstr>
      <vt:lpstr>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'POSEBNI DIO'!Podrucje_ispisa</vt:lpstr>
      <vt:lpstr>'Prihodi i rashodi po izvorima'!Podrucje_ispisa</vt:lpstr>
      <vt:lpstr>'Račun financiranja'!Podrucje_ispisa</vt:lpstr>
      <vt:lpstr>'Račun financiranja po izvorima'!Podrucje_ispisa</vt:lpstr>
      <vt:lpstr>'Račun prihoda i rashoda'!Podrucje_ispisa</vt:lpstr>
      <vt:lpstr>'Rashodi prema funkcijskoj kl'!Podrucje_ispisa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- PROJEKCIJE</dc:title>
  <dc:creator>Dell</dc:creator>
  <cp:lastModifiedBy>Mirna Vitković</cp:lastModifiedBy>
  <cp:lastPrinted>2024-11-08T08:59:49Z</cp:lastPrinted>
  <dcterms:created xsi:type="dcterms:W3CDTF">2024-10-23T08:38:56Z</dcterms:created>
  <dcterms:modified xsi:type="dcterms:W3CDTF">2024-12-19T14:35:39Z</dcterms:modified>
</cp:coreProperties>
</file>