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Korisnik\Downloads\"/>
    </mc:Choice>
  </mc:AlternateContent>
  <xr:revisionPtr revIDLastSave="0" documentId="8_{3908C94A-AF36-45A8-BA83-13DBAE566D7B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AŽETAK" sheetId="12" r:id="rId1"/>
    <sheet name="Račun prihoda i rashoda" sheetId="3" r:id="rId2"/>
    <sheet name="Prihodi i rashodi po izvorima" sheetId="4" r:id="rId3"/>
    <sheet name="Rashodi prema funkcijskoj klasi" sheetId="7" r:id="rId4"/>
    <sheet name="Račun financiranja" sheetId="8" r:id="rId5"/>
    <sheet name="Račun financiranja po izvorima " sheetId="5" r:id="rId6"/>
    <sheet name="POSEBNI DIO" sheetId="9" r:id="rId7"/>
    <sheet name="višak-manjak" sheetId="6" r:id="rId8"/>
    <sheet name="korištenje EU sredstava" sheetId="10" r:id="rId9"/>
    <sheet name="posebni izvještaji" sheetId="11" r:id="rId10"/>
  </sheets>
  <definedNames>
    <definedName name="_xlnm.Print_Area" localSheetId="8">'korištenje EU sredstava'!$A$3:$E$29</definedName>
    <definedName name="_xlnm.Print_Area" localSheetId="6">'POSEBNI DIO'!$A$2:$F$208</definedName>
    <definedName name="_xlnm.Print_Area" localSheetId="9">'posebni izvještaji'!$D$2:$I$31</definedName>
    <definedName name="_xlnm.Print_Area" localSheetId="2">'Prihodi i rashodi po izvorima'!$A$1:$I$46</definedName>
    <definedName name="_xlnm.Print_Area" localSheetId="4">'Račun financiranja'!$A$2:$G$14</definedName>
    <definedName name="_xlnm.Print_Area" localSheetId="5">'Račun financiranja po izvorima '!$A$2:$F$11</definedName>
    <definedName name="_xlnm.Print_Area" localSheetId="1">'Račun prihoda i rashoda'!$A$1:$G$108</definedName>
    <definedName name="_xlnm.Print_Area" localSheetId="3">'Rashodi prema funkcijskoj klasi'!$A$2:$F$13</definedName>
    <definedName name="_xlnm.Print_Area" localSheetId="0">SAŽETAK!$A$1:$F$40</definedName>
    <definedName name="_xlnm.Print_Area" localSheetId="7">'višak-manjak'!$A$4:$G$44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9" i="12" l="1"/>
  <c r="F39" i="12" l="1"/>
  <c r="F38" i="12"/>
  <c r="E39" i="12"/>
  <c r="E38" i="12"/>
  <c r="F30" i="12"/>
  <c r="F29" i="12"/>
  <c r="E30" i="12"/>
  <c r="F21" i="12"/>
  <c r="F12" i="12"/>
  <c r="F11" i="12"/>
  <c r="E12" i="12"/>
  <c r="E11" i="12"/>
  <c r="F8" i="12"/>
  <c r="E8" i="12"/>
  <c r="C28" i="12" l="1"/>
  <c r="D28" i="12"/>
  <c r="B29" i="12"/>
  <c r="E29" i="12" s="1"/>
  <c r="D37" i="12"/>
  <c r="C37" i="12"/>
  <c r="B37" i="12"/>
  <c r="D23" i="12"/>
  <c r="F23" i="12" s="1"/>
  <c r="C23" i="12"/>
  <c r="D13" i="12"/>
  <c r="D10" i="12"/>
  <c r="C13" i="12"/>
  <c r="C10" i="12"/>
  <c r="B13" i="12"/>
  <c r="B10" i="12"/>
  <c r="B14" i="12" s="1"/>
  <c r="F28" i="12" l="1"/>
  <c r="D14" i="12"/>
  <c r="F10" i="12"/>
  <c r="E10" i="12"/>
  <c r="B28" i="12"/>
  <c r="E28" i="12" s="1"/>
  <c r="F13" i="12"/>
  <c r="E13" i="12"/>
  <c r="C14" i="12"/>
  <c r="F37" i="12"/>
  <c r="E37" i="12"/>
  <c r="F10" i="7"/>
  <c r="D10" i="7"/>
  <c r="E10" i="7" s="1"/>
  <c r="C10" i="7"/>
  <c r="B10" i="7"/>
  <c r="F14" i="12" l="1"/>
  <c r="E14" i="12"/>
  <c r="H21" i="11"/>
  <c r="I21" i="11"/>
  <c r="C12" i="10" l="1"/>
  <c r="D12" i="10" s="1"/>
  <c r="B12" i="10"/>
  <c r="D14" i="4" l="1"/>
  <c r="F14" i="4" s="1"/>
  <c r="B14" i="4"/>
  <c r="B12" i="4" s="1"/>
  <c r="B20" i="4" s="1"/>
  <c r="D28" i="3"/>
  <c r="F28" i="3" s="1"/>
  <c r="D29" i="3"/>
  <c r="D30" i="3"/>
  <c r="B30" i="3"/>
  <c r="B29" i="3" s="1"/>
  <c r="B28" i="3" s="1"/>
  <c r="B7" i="3" s="1"/>
  <c r="B32" i="3" s="1"/>
  <c r="E30" i="3" l="1"/>
  <c r="E28" i="3"/>
  <c r="E29" i="3"/>
  <c r="D7" i="3"/>
  <c r="E7" i="3" s="1"/>
  <c r="D12" i="4"/>
  <c r="E14" i="4"/>
  <c r="F29" i="3"/>
  <c r="E42" i="6"/>
  <c r="D42" i="6"/>
  <c r="G41" i="6"/>
  <c r="C40" i="6"/>
  <c r="E40" i="6"/>
  <c r="D40" i="6"/>
  <c r="E37" i="6"/>
  <c r="D37" i="6"/>
  <c r="C37" i="6"/>
  <c r="G29" i="6"/>
  <c r="G28" i="6"/>
  <c r="F28" i="6"/>
  <c r="E27" i="6"/>
  <c r="E30" i="6" s="1"/>
  <c r="D27" i="6"/>
  <c r="D30" i="6" s="1"/>
  <c r="C27" i="6"/>
  <c r="C30" i="6" s="1"/>
  <c r="E24" i="6"/>
  <c r="D24" i="6"/>
  <c r="C24" i="6"/>
  <c r="G20" i="6"/>
  <c r="F20" i="6"/>
  <c r="G19" i="6"/>
  <c r="C18" i="6"/>
  <c r="C21" i="6" s="1"/>
  <c r="E18" i="6"/>
  <c r="E21" i="6" s="1"/>
  <c r="D18" i="6"/>
  <c r="D21" i="6" s="1"/>
  <c r="E15" i="6"/>
  <c r="D15" i="6"/>
  <c r="C15" i="6"/>
  <c r="G11" i="6"/>
  <c r="E10" i="6"/>
  <c r="E12" i="6" s="1"/>
  <c r="D10" i="6"/>
  <c r="D12" i="6" s="1"/>
  <c r="C10" i="6"/>
  <c r="C12" i="6" s="1"/>
  <c r="G12" i="6" l="1"/>
  <c r="G30" i="6"/>
  <c r="G40" i="6"/>
  <c r="G42" i="6"/>
  <c r="G27" i="6"/>
  <c r="F30" i="6"/>
  <c r="F27" i="6"/>
  <c r="F7" i="3"/>
  <c r="D32" i="3"/>
  <c r="D20" i="4"/>
  <c r="E12" i="4"/>
  <c r="F12" i="4"/>
  <c r="F21" i="6"/>
  <c r="G21" i="6"/>
  <c r="G10" i="6"/>
  <c r="F18" i="6"/>
  <c r="C42" i="6"/>
  <c r="G18" i="6"/>
  <c r="F19" i="6"/>
  <c r="E32" i="3" l="1"/>
  <c r="F32" i="3"/>
  <c r="F20" i="4"/>
  <c r="E20" i="4"/>
</calcChain>
</file>

<file path=xl/sharedStrings.xml><?xml version="1.0" encoding="utf-8"?>
<sst xmlns="http://schemas.openxmlformats.org/spreadsheetml/2006/main" count="569" uniqueCount="244">
  <si>
    <t>Oznaka</t>
  </si>
  <si>
    <t>6 Prihodi poslovanja</t>
  </si>
  <si>
    <t>SVEUKUPNO PRIHODI</t>
  </si>
  <si>
    <t>3 Rashodi poslovanja</t>
  </si>
  <si>
    <t>4 Rashodi za nabavu nefinancijske imovine</t>
  </si>
  <si>
    <t>SVEUKUPNO RASHODI</t>
  </si>
  <si>
    <t>B. RAČUN FINANCIRANJA</t>
  </si>
  <si>
    <t>8 Primici od financijske imovine i zaduživanja</t>
  </si>
  <si>
    <t>SVEUKUPNO PRIMICI</t>
  </si>
  <si>
    <t>I. OPĆI DIO</t>
  </si>
  <si>
    <t>Indeks</t>
  </si>
  <si>
    <t>63 Pomoći iz inozemstva i od subjekata unutar općeg proračuna</t>
  </si>
  <si>
    <t>632 Pomoći od međunarodnih organizacija te institucija i tijela EU</t>
  </si>
  <si>
    <t>6323 Tekuće pomoći od institucija i tijela EU</t>
  </si>
  <si>
    <t>636 Pomoći proračunskim korisnicima iz proračuna koji im nije nadležan</t>
  </si>
  <si>
    <t>6361 Tekuće pomoći proračunskim korisnicima iz proračuna koji im nije nadležan</t>
  </si>
  <si>
    <t>6362 Kapitalne pomoći proračunskim korisnicima iz proračuna koji im nije nadležan</t>
  </si>
  <si>
    <t>638 Pomoći temeljem prijenosa EU sredstava</t>
  </si>
  <si>
    <t>6382 Kapitalne pomoći temeljem prijenosa EU sredstava</t>
  </si>
  <si>
    <t>64 Prihodi od imovine</t>
  </si>
  <si>
    <t>641 Prihodi od financijske imovine</t>
  </si>
  <si>
    <t>6413 Kamate na oročena sredstva i depozite po viđenju</t>
  </si>
  <si>
    <t>65 Prihodi od upravnih i administrativnih pristojbi, pristojbi po posebnim propisima i naknada</t>
  </si>
  <si>
    <t>652 Prihodi po posebnim propisima</t>
  </si>
  <si>
    <t>6526 Ostali nespomenuti prihodi</t>
  </si>
  <si>
    <t>66 Prihodi od prodaje proizvoda i robe te pruženih usluga i prihodi od donacija te povrati po protestiranim jamstvima</t>
  </si>
  <si>
    <t>661 Prihodi od prodaje proizvoda i robe te pruženih usluga</t>
  </si>
  <si>
    <t>6615 Prihodi od pruženih usluga</t>
  </si>
  <si>
    <t>663 Donacije od pravnih i fizičkih osoba izvan općeg proračuna i povrat donacija po protestiranim jamstvima</t>
  </si>
  <si>
    <t>6631 Tekuće donacije</t>
  </si>
  <si>
    <t>6632 Kapitalne donacije</t>
  </si>
  <si>
    <t>67 Prihodi iz nadležnog proračuna i od HZZO-a temeljem ugovornih obveza</t>
  </si>
  <si>
    <t>671 Prihodi iz nadležnog proračuna za financiranje redovne djelatnosti proračunskih korisnika</t>
  </si>
  <si>
    <t>6711 Prihodi iz nadležnog proračuna za financiranje rashoda poslovanja</t>
  </si>
  <si>
    <t>6712 Prihodi iz nadležnog proračuna za financiranje rashoda za nabavu nefinancijske imovine</t>
  </si>
  <si>
    <t>31 Rashodi za zaposlene</t>
  </si>
  <si>
    <t>311 Plaće (Bruto)</t>
  </si>
  <si>
    <t>3111 Plaće za redovan rad</t>
  </si>
  <si>
    <t>3113 Plaće za prekovremeni rad</t>
  </si>
  <si>
    <t>312 Ostali rashodi za zaposlene</t>
  </si>
  <si>
    <t>3121 Ostali rashodi za zaposlene</t>
  </si>
  <si>
    <t>313 Doprinosi na plaće</t>
  </si>
  <si>
    <t>3132 Doprinosi za obvezno zdravstveno osiguranje</t>
  </si>
  <si>
    <t>3133 Doprinosi za obvezno osiguranje u slučaju nezaposlenosti</t>
  </si>
  <si>
    <t>32 Materijalni rashodi</t>
  </si>
  <si>
    <t>321 Naknade troškova zaposlenima</t>
  </si>
  <si>
    <t>3211 Službena putovanja</t>
  </si>
  <si>
    <t>3212 Naknade za prijevoz, za rad na terenu i odvojeni život</t>
  </si>
  <si>
    <t>3213 Stručno usavršavanje zaposlenika</t>
  </si>
  <si>
    <t>3214 Ostale naknade troškova zaposlenima</t>
  </si>
  <si>
    <t>322 Rashodi za materijal i energiju</t>
  </si>
  <si>
    <t>3221 Uredski materijal i ostali materijalni rashodi</t>
  </si>
  <si>
    <t>3222 Materijal i sirovine</t>
  </si>
  <si>
    <t>3223 Energija</t>
  </si>
  <si>
    <t>3224 Materijal i dijelovi za tekuće i investicijsko održavanje</t>
  </si>
  <si>
    <t>3225 Sitni inventar i auto gume</t>
  </si>
  <si>
    <t>3227 Službena, radna i zaštitna odjeća i obuća</t>
  </si>
  <si>
    <t>323 Rashodi za usluge</t>
  </si>
  <si>
    <t>3231 Usluge telefona, pošte i prijevoza</t>
  </si>
  <si>
    <t>3232 Usluge tekućeg i investicijskog održavanja</t>
  </si>
  <si>
    <t>3233 Usluge promidžbe i informiranja</t>
  </si>
  <si>
    <t>3234 Komunalne usluge</t>
  </si>
  <si>
    <t>3235 Zakupnine i najamnine</t>
  </si>
  <si>
    <t>3236 Zdravstvene i veterinarske usluge</t>
  </si>
  <si>
    <t>3237 Intelektualne i osobne usluge</t>
  </si>
  <si>
    <t>3238 Računalne usluge</t>
  </si>
  <si>
    <t>3239 Ostale usluge</t>
  </si>
  <si>
    <t>324 Naknade troškova osobama izvan radnog odnosa</t>
  </si>
  <si>
    <t>3241 Naknade troškova osobama izvan radnog odnosa</t>
  </si>
  <si>
    <t>329 Ostali nespomenuti rashodi poslovanja</t>
  </si>
  <si>
    <t>3291 Naknade za rad predstavničkih i izvršnih tijela, povjerenstava i slično</t>
  </si>
  <si>
    <t>3292 Premije osiguranja</t>
  </si>
  <si>
    <t>3293 Reprezentacija</t>
  </si>
  <si>
    <t>3294 Članarine i norme</t>
  </si>
  <si>
    <t>3295 Pristojbe i naknade</t>
  </si>
  <si>
    <t>3296 Troškovi sudskih postupaka</t>
  </si>
  <si>
    <t>3299 Ostali nespomenuti rashodi poslovanja</t>
  </si>
  <si>
    <t>34 Financijski rashodi</t>
  </si>
  <si>
    <t>343 Ostali financijski rashodi</t>
  </si>
  <si>
    <t>3431 Bankarske usluge i usluge platnog prometa</t>
  </si>
  <si>
    <t>3433 Zatezne kamate</t>
  </si>
  <si>
    <t>37 Naknade građanima i kućanstvima na temelju osiguranja i druge naknade</t>
  </si>
  <si>
    <t>372 Ostale naknade građanima i kućanstvima iz proračuna</t>
  </si>
  <si>
    <t>3722 Naknade građanima i kućanstvima u naravi</t>
  </si>
  <si>
    <t>38 Ostali rashodi</t>
  </si>
  <si>
    <t>381 Tekuće donacije</t>
  </si>
  <si>
    <t>3812 Tekuće donacije u naravi</t>
  </si>
  <si>
    <t>42 Rashodi za nabavu proizvedene dugotrajne imovine</t>
  </si>
  <si>
    <t>422 Postrojenja i oprema</t>
  </si>
  <si>
    <t>4221 Uredska oprema i namještaj</t>
  </si>
  <si>
    <t>4223 Oprema za održavanje i zaštitu</t>
  </si>
  <si>
    <t>4224 Medicinska i laboratorijska oprema</t>
  </si>
  <si>
    <t>4227 Uređaji, strojevi i oprema za ostale namjene</t>
  </si>
  <si>
    <t>424 Knjige, umjetnička djela i ostale izložbene vrijednosti</t>
  </si>
  <si>
    <t>4241 Knjige</t>
  </si>
  <si>
    <t>426 Nematerijalna proizvedena imovina</t>
  </si>
  <si>
    <t>4262 Ulaganja u računalne programe</t>
  </si>
  <si>
    <t>45 Rashodi za dodatna ulaganja na nefinancijskoj imovini</t>
  </si>
  <si>
    <t>451 Dodatna ulaganja na građevinskim objektima</t>
  </si>
  <si>
    <t>4511 Dodatna ulaganja na građevinskim objektima</t>
  </si>
  <si>
    <t xml:space="preserve">A. RAČUN PRIHODA I RASHODA </t>
  </si>
  <si>
    <t>PRIHODI POSLOVANJA PREMA EKONOMSKOJ KLASIFIKACIJI</t>
  </si>
  <si>
    <t>RASHODI POSLOVANJA PREMA EKONOMSKOJ KLASIFIKACIJI</t>
  </si>
  <si>
    <t xml:space="preserve">KORIŠTENJE PRENESENOG VIŠKA </t>
  </si>
  <si>
    <t>Izvor financiranja 93 Vlastiti prihodi - preneseni višak</t>
  </si>
  <si>
    <t>u EUR-ima</t>
  </si>
  <si>
    <t xml:space="preserve">Račun prihoda/
primitka </t>
  </si>
  <si>
    <t>Naziv računa</t>
  </si>
  <si>
    <t xml:space="preserve">Ostvarenje/
izvršenje 2022. </t>
  </si>
  <si>
    <t xml:space="preserve">Ostvarenje/
izvršenje 2023. </t>
  </si>
  <si>
    <t>6=5/2*100</t>
  </si>
  <si>
    <t>7=5/4*100</t>
  </si>
  <si>
    <t>Višak/manjak prihoda</t>
  </si>
  <si>
    <t xml:space="preserve">Višak prihoda poslovanja </t>
  </si>
  <si>
    <t>UKUPNO Izvor financiranja Vlastiti prihodi - preneseni višak</t>
  </si>
  <si>
    <t>Izvor financiranja 94 Prihodi za posebne namjene - preneseni višak</t>
  </si>
  <si>
    <t>Višak prihoda od nefinancijske imovine</t>
  </si>
  <si>
    <t>UKUPNO Izvor financiranja Prihodi za posebne namjene - preneseni višak</t>
  </si>
  <si>
    <t>Izvor financiranja 95 Pomoći - preneseni višak</t>
  </si>
  <si>
    <t>UKUPNO Izvor financiranja Pomoći</t>
  </si>
  <si>
    <t xml:space="preserve">POKRIĆE MANJKA </t>
  </si>
  <si>
    <t>Izvor financiranja 95 Pomoći - manjak</t>
  </si>
  <si>
    <t>Račun rashoda/
izdatka</t>
  </si>
  <si>
    <t xml:space="preserve">Rezultat poslovanja </t>
  </si>
  <si>
    <t xml:space="preserve">Manjak prihoda poslovanja </t>
  </si>
  <si>
    <t>UKUPNO A/Tpr./Kpr.</t>
  </si>
  <si>
    <t>Izvor: 1 OPĆI PRIHODI I PRIMICI</t>
  </si>
  <si>
    <t>Izvor: 11 Opći prihodi i primici</t>
  </si>
  <si>
    <t>Izvor: 18 Prenesena sredstva - opći prihodi i primici</t>
  </si>
  <si>
    <t>Izvor: 3 VLASTITI PRIHODI</t>
  </si>
  <si>
    <t>Izvor: 32 Vlastiti prihodi - proračunski korisnici</t>
  </si>
  <si>
    <t>Izvor: 4 PRIHODI ZA POSEBNE NAMJENE</t>
  </si>
  <si>
    <t>Izvor: 43 Prihodi za posebne namjene - proračunski korisnici</t>
  </si>
  <si>
    <t>Izvor: 44 Prihodi za decentralizirane funkcije</t>
  </si>
  <si>
    <t>Izvor: 5 POMOĆI</t>
  </si>
  <si>
    <t>Izvor: 51 Pomoći</t>
  </si>
  <si>
    <t>Izvor: 52 Pomoći - proračunski korisnici</t>
  </si>
  <si>
    <t>Izvor: 6 DONACIJE</t>
  </si>
  <si>
    <t>Izvor: 62 Donacije - proračunski korisnici</t>
  </si>
  <si>
    <t>Izvor: 38 Prenesena sredstva - vlastiti prihodi proračunskih korisnika</t>
  </si>
  <si>
    <t>Izvor: 48 Prenesena sredstva - namjenski prihodi</t>
  </si>
  <si>
    <t>Izvor: 58 Prenesena sredstva - pomoći</t>
  </si>
  <si>
    <t>Izvor: 8 NAMJENSKI PRIMICI</t>
  </si>
  <si>
    <t>Izvor: 83 Namjenski primici-proračunski korisnici</t>
  </si>
  <si>
    <t>PRIHODI POSLOVANJA PREMA IZVORIMA FINANCIRANJA</t>
  </si>
  <si>
    <t>RASHODI POSLOVANJA PREMA IZVORIMA FINANCIRANJA</t>
  </si>
  <si>
    <t>SVEUKUPNO RASHODI I IZDACI</t>
  </si>
  <si>
    <t>092 Srednjoškolsko obrazovanje</t>
  </si>
  <si>
    <t>098 Usluge obrazovanja koje nisu drugdje svrstane</t>
  </si>
  <si>
    <t>RASHODI PREMA FUNKCIJSKOJ KLASIFIKACIJI</t>
  </si>
  <si>
    <t>84 Primici od zaduživanja</t>
  </si>
  <si>
    <t>844 Primljeni krediti i zajmovi od kreditnih i ostalih financijskih institucija izvan javnog sektora</t>
  </si>
  <si>
    <t>8443 Primljeni krediti od tuzemnih kreditnih institucija izvan javnog sektora</t>
  </si>
  <si>
    <t>B. RAČUN FINANCIRANJA PREMA EKONOMSKOJ KLASIFIKACIJI</t>
  </si>
  <si>
    <t>B. RAČUN FINANCIRANJA PREMA IZVORIMA FINANCIRANJA</t>
  </si>
  <si>
    <t>17546 MEDICINSKA ŠKOLA RIJEKA</t>
  </si>
  <si>
    <t>Program: 5306 Obilježavanje postignuća učenika i nastavnika</t>
  </si>
  <si>
    <t>A 530605 Natjecanja i smotre</t>
  </si>
  <si>
    <t>Program: 5501 Srednjoškolsko obrazovanje</t>
  </si>
  <si>
    <t>A 550101 Osiguravanje uvjeta rada</t>
  </si>
  <si>
    <t>T 550102 Investicijsko održavanje objekata i opreme</t>
  </si>
  <si>
    <t>Program: 5502 Unapređenje kvalitete odgojno obrazovnog sustava</t>
  </si>
  <si>
    <t>A 550205 Sufinanciranje rada pomoćnika u nastavi</t>
  </si>
  <si>
    <t>T 550207 EU projekti kod proračunskih korisnika - SŠ i učenički domovi</t>
  </si>
  <si>
    <t>A 550216 Program "Zdravlje i higijena"</t>
  </si>
  <si>
    <t>K 550218 Unaprjeđenje infrastrukture Medicinske škole - regionalnog centra kompetentnosti u sektoru zdravstva - EU projekt</t>
  </si>
  <si>
    <t>A 550221 Osiguranje besplatnih zaliha menstrualnih higijenskih potrepština</t>
  </si>
  <si>
    <t>Program: 5504 Kapitalna ulaganja u odgojno obrazovnu infrastrukturu</t>
  </si>
  <si>
    <t>K 550401 Opremanje ustanova školstva</t>
  </si>
  <si>
    <t>II. POSEBNI DIO</t>
  </si>
  <si>
    <t xml:space="preserve">Ostvarenje/Izvršenje  2022. </t>
  </si>
  <si>
    <t xml:space="preserve">Ostvarenje/Izvršenje  2023. </t>
  </si>
  <si>
    <t>5=4/2*100</t>
  </si>
  <si>
    <t xml:space="preserve">Indeks </t>
  </si>
  <si>
    <t>6=4/3*100</t>
  </si>
  <si>
    <t>4=3/2*100</t>
  </si>
  <si>
    <t>Godišnji plan (1)</t>
  </si>
  <si>
    <t>Ostvarenje (2)</t>
  </si>
  <si>
    <t>Ind. (3.) (2./1.)</t>
  </si>
  <si>
    <t>SVEUKUPNO</t>
  </si>
  <si>
    <t>1008001 PRORAČUN PRIMORSKO-GORANSKA ŽUPANIJE</t>
  </si>
  <si>
    <t>Glava: 5 ŽUPANIJSKE USTANOVE SREDNJEG ŠKOLSTVA</t>
  </si>
  <si>
    <t>Izvor: 5251 Pomoći za provođenje EU projekata - proračunski korisnici</t>
  </si>
  <si>
    <t>Izvor: 8315 Namjenski primici - srednje škole i učenički domovi</t>
  </si>
  <si>
    <t>Unaprjeđenje infrastrukture Medicinske škole u Rijeci - RCK EU projekt</t>
  </si>
  <si>
    <t>Izvor 1 - Opći prihodi i primici</t>
  </si>
  <si>
    <t>Stanje na dan 31.12.2023.</t>
  </si>
  <si>
    <t>Izvještaj o stanju potraživanja i dospjelih obveza te o stanju potencijalnih obveza po osnovi sudskih sporova</t>
  </si>
  <si>
    <t>Red. br.</t>
  </si>
  <si>
    <t>Opis zaduženja po vrsti instrumenta / valutnoj / kamatnoj
 i ročnoj strukturi</t>
  </si>
  <si>
    <t>Namjena</t>
  </si>
  <si>
    <t>Kreditor</t>
  </si>
  <si>
    <t>Primljeni krediti i zajmovi u tekućoj godini</t>
  </si>
  <si>
    <r>
      <t xml:space="preserve">Stanje </t>
    </r>
    <r>
      <rPr>
        <b/>
        <sz val="9"/>
        <color rgb="FFFF0000"/>
        <rFont val="Arial"/>
        <family val="2"/>
        <charset val="238"/>
      </rPr>
      <t>glavnice</t>
    </r>
    <r>
      <rPr>
        <b/>
        <sz val="9"/>
        <color rgb="FF000000"/>
        <rFont val="Arial"/>
        <family val="2"/>
        <charset val="238"/>
      </rPr>
      <t xml:space="preserve"> kredita i zajma 31.12.2023.</t>
    </r>
  </si>
  <si>
    <t>1.</t>
  </si>
  <si>
    <t>Okvirni kredit po žiro računu - kratkoročni do 1  godine</t>
  </si>
  <si>
    <t>Premostiti vremenski jaz između obveze plaćanja računa za adaptaciju i opremu iz RCK EU projekta do uplate EU sredstava.</t>
  </si>
  <si>
    <t>ERSTE bank D.D.</t>
  </si>
  <si>
    <t>UKUPNO:</t>
  </si>
  <si>
    <t>Dospjele obveze</t>
  </si>
  <si>
    <t>Nenaplaćena potraživanja</t>
  </si>
  <si>
    <t>Potencijalne  obveze po osnovi sudskih sporova</t>
  </si>
  <si>
    <t>OPIS</t>
  </si>
  <si>
    <t>MEDICINSKA ŠKOLA U RIJECI -  rkp 17546</t>
  </si>
  <si>
    <t>Izvještaj o zaduživanju na domaćem tržištu novca i kapitala</t>
  </si>
  <si>
    <t>09 Obrazovanje</t>
  </si>
  <si>
    <t>Stanje novčanih sredstava na dan 31.12.2023.</t>
  </si>
  <si>
    <t>Stanje novčanih sredstava na početku izvještajnog razdoblja</t>
  </si>
  <si>
    <t>Ukupni priljevi na novčane račune i blagajne</t>
  </si>
  <si>
    <t>Ukupni odljevi s novčanih računa i blagajni</t>
  </si>
  <si>
    <t>Stanje novčanih sredstava na kraju izvještajnog razdoblja</t>
  </si>
  <si>
    <t>OPĆI DIO</t>
  </si>
  <si>
    <r>
      <t xml:space="preserve">             </t>
    </r>
    <r>
      <rPr>
        <b/>
        <sz val="16"/>
        <color indexed="8"/>
        <rFont val="Times New Roman"/>
        <family val="1"/>
        <charset val="238"/>
      </rPr>
      <t>SAŽETAK RAČUNA PRIHODA I RASHODA I RAČUNA FINANCIRANJA</t>
    </r>
  </si>
  <si>
    <t>A. RAČUN PRIHODA I RASHODA</t>
  </si>
  <si>
    <t>Ostvarenje preth. 2022. godine.             (1)</t>
  </si>
  <si>
    <r>
      <rPr>
        <b/>
        <sz val="10"/>
        <color rgb="FF000000"/>
        <rFont val="Arial"/>
        <family val="2"/>
        <charset val="238"/>
      </rPr>
      <t>6</t>
    </r>
    <r>
      <rPr>
        <sz val="10"/>
        <color rgb="FF000000"/>
        <rFont val="Arial"/>
        <family val="2"/>
        <charset val="238"/>
      </rPr>
      <t xml:space="preserve"> Prihodi poslovanja</t>
    </r>
  </si>
  <si>
    <r>
      <rPr>
        <b/>
        <sz val="10"/>
        <color rgb="FF000000"/>
        <rFont val="Arial"/>
        <family val="2"/>
        <charset val="238"/>
      </rPr>
      <t>7</t>
    </r>
    <r>
      <rPr>
        <sz val="10"/>
        <color rgb="FF000000"/>
        <rFont val="Arial"/>
        <family val="2"/>
        <charset val="238"/>
      </rPr>
      <t xml:space="preserve"> Prihodi od prodaje nefinancijske imovine</t>
    </r>
  </si>
  <si>
    <t>UKUPNO PRIHODI</t>
  </si>
  <si>
    <r>
      <rPr>
        <b/>
        <sz val="10"/>
        <color rgb="FF000000"/>
        <rFont val="Arial"/>
        <family val="2"/>
        <charset val="238"/>
      </rPr>
      <t>3</t>
    </r>
    <r>
      <rPr>
        <sz val="10"/>
        <color rgb="FF000000"/>
        <rFont val="Arial"/>
        <family val="2"/>
        <charset val="238"/>
      </rPr>
      <t xml:space="preserve"> Rashodi poslovanja</t>
    </r>
  </si>
  <si>
    <t>4 Rashodi za nefinancijsku imovinu</t>
  </si>
  <si>
    <t>UKUPNO RASHODI</t>
  </si>
  <si>
    <t>RAZLIKA - VIŠAK/MANJAK (A)</t>
  </si>
  <si>
    <t>B. RAČUN PRIHODA I PRIMITAKA</t>
  </si>
  <si>
    <r>
      <rPr>
        <b/>
        <sz val="10"/>
        <color rgb="FF000000"/>
        <rFont val="Verdana"/>
        <family val="2"/>
        <charset val="238"/>
      </rPr>
      <t>8</t>
    </r>
    <r>
      <rPr>
        <sz val="10"/>
        <color rgb="FF000000"/>
        <rFont val="Verdana"/>
        <family val="2"/>
        <charset val="238"/>
      </rPr>
      <t xml:space="preserve"> Primici od financijske imovine</t>
    </r>
  </si>
  <si>
    <r>
      <rPr>
        <b/>
        <sz val="10"/>
        <color theme="1"/>
        <rFont val="Verdana"/>
        <family val="2"/>
        <charset val="238"/>
      </rPr>
      <t>5</t>
    </r>
    <r>
      <rPr>
        <sz val="10"/>
        <color theme="1"/>
        <rFont val="Verdana"/>
        <family val="2"/>
        <charset val="238"/>
      </rPr>
      <t xml:space="preserve"> Izdaci za financ.im. i otplate zajmova</t>
    </r>
  </si>
  <si>
    <t>NETO  ZADUŽIVANJE/FINANCIRANJE (B)</t>
  </si>
  <si>
    <t xml:space="preserve">C. PRENESENA SREDSTVA IZ PRETHODNE GODINE </t>
  </si>
  <si>
    <t>PRENESENA SREDSTVA   ( C)</t>
  </si>
  <si>
    <t>Prenesena raspoloživa sredstva iz prethodne godine</t>
  </si>
  <si>
    <t>Preneseni manjak iz prethodne godine</t>
  </si>
  <si>
    <t>D. PRIJENOS SREDSTAVA U SLIJEDEĆE RAZDOBLJE</t>
  </si>
  <si>
    <t>VIŠAK/MANJAK (A) +/- NETO (B)+ PRENESENA SREDSTVA ( C )</t>
  </si>
  <si>
    <t xml:space="preserve">  VIŠAK  </t>
  </si>
  <si>
    <t xml:space="preserve">  MANJAK</t>
  </si>
  <si>
    <t>Ostvarenje 2023.  godine        (3.)</t>
  </si>
  <si>
    <t>Indeks 3./2. (5.)</t>
  </si>
  <si>
    <t>Rezultat  2022. (1)</t>
  </si>
  <si>
    <t>Rezultat 2023. (3)</t>
  </si>
  <si>
    <t>Indeks 3./1. (4)</t>
  </si>
  <si>
    <t>Indeks 3. /1.  (4)</t>
  </si>
  <si>
    <t>Indeks 3./2. (5)</t>
  </si>
  <si>
    <t>Izvorni plan / Rebalans (2)</t>
  </si>
  <si>
    <t xml:space="preserve">Izvorni plan / Rebalans 2023. </t>
  </si>
  <si>
    <t xml:space="preserve">GODIŠNJI  IZVJEŠTAJ O IZVRŠENJU FINANCIJSKOG PLANA 2023. GODINE - MEDICINSKA ŠKOLA U RIJECI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</si>
</sst>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kn&quot;_-;\-* #,##0.00\ &quot;kn&quot;_-;_-* &quot;-&quot;??\ &quot;kn&quot;_-;_-@_-"/>
    <numFmt numFmtId="164" formatCode="_-* #,##0.00\ _k_n_-;\-* #,##0.00\ _k_n_-;_-* &quot;-&quot;??\ _k_n_-;_-@_-"/>
    <numFmt numFmtId="165" formatCode="#,##0.00;[Red]#,##0.00"/>
    <numFmt numFmtId="166" formatCode="#,##0.00\ _k_n;[Red]#,##0.00\ _k_n"/>
    <numFmt numFmtId="167" formatCode="#,##0.00_ ;[Red]\-#,##0.00\ "/>
  </numFmts>
  <fonts count="8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9"/>
      <color theme="1"/>
      <name val="Verdana"/>
      <family val="2"/>
      <charset val="238"/>
    </font>
    <font>
      <b/>
      <sz val="10"/>
      <color rgb="FF000000"/>
      <name val="Verdana"/>
      <family val="2"/>
      <charset val="238"/>
    </font>
    <font>
      <sz val="9"/>
      <color rgb="FF000000"/>
      <name val="Verdana"/>
      <family val="2"/>
      <charset val="238"/>
    </font>
    <font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9"/>
      <color theme="1"/>
      <name val="Arial"/>
      <family val="2"/>
      <charset val="238"/>
    </font>
    <font>
      <sz val="7.5"/>
      <color rgb="FF000000"/>
      <name val="Microsoft Sans Serif"/>
      <family val="2"/>
      <charset val="238"/>
    </font>
    <font>
      <b/>
      <i/>
      <sz val="16"/>
      <color rgb="FF0070C0"/>
      <name val="Times New Roman"/>
      <family val="1"/>
    </font>
    <font>
      <b/>
      <i/>
      <sz val="11"/>
      <name val="Times New Roman"/>
      <family val="1"/>
    </font>
    <font>
      <sz val="11"/>
      <name val="Times New Roman"/>
      <family val="1"/>
    </font>
    <font>
      <b/>
      <i/>
      <sz val="11"/>
      <color rgb="FFFF0000"/>
      <name val="Times New Roman"/>
      <family val="1"/>
    </font>
    <font>
      <sz val="11"/>
      <color rgb="FFFF0000"/>
      <name val="Times New Roman"/>
      <family val="1"/>
    </font>
    <font>
      <i/>
      <sz val="10"/>
      <name val="Times New Roman"/>
      <family val="1"/>
      <charset val="238"/>
    </font>
    <font>
      <b/>
      <sz val="11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i/>
      <sz val="11"/>
      <name val="Times New Roman"/>
      <family val="1"/>
    </font>
    <font>
      <b/>
      <i/>
      <sz val="9"/>
      <name val="Times New Roman"/>
      <family val="1"/>
    </font>
    <font>
      <b/>
      <sz val="14"/>
      <name val="Times New Roman"/>
      <family val="1"/>
    </font>
    <font>
      <b/>
      <i/>
      <sz val="14"/>
      <name val="Times New Roman"/>
      <family val="1"/>
    </font>
    <font>
      <b/>
      <i/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b/>
      <sz val="10"/>
      <color rgb="FFFFFFFF"/>
      <name val="Arial"/>
      <family val="2"/>
      <charset val="238"/>
    </font>
    <font>
      <sz val="9"/>
      <color rgb="FFFFFFFF"/>
      <name val="Verdana"/>
      <family val="2"/>
      <charset val="238"/>
    </font>
    <font>
      <b/>
      <sz val="10"/>
      <color rgb="FF0000FF"/>
      <name val="Arial"/>
      <family val="2"/>
      <charset val="238"/>
    </font>
    <font>
      <sz val="9"/>
      <color rgb="FF0000FF"/>
      <name val="Verdana"/>
      <family val="2"/>
      <charset val="238"/>
    </font>
    <font>
      <b/>
      <sz val="9"/>
      <color rgb="FF000000"/>
      <name val="Verdana"/>
      <family val="2"/>
      <charset val="238"/>
    </font>
    <font>
      <b/>
      <i/>
      <sz val="10"/>
      <color rgb="FF000000"/>
      <name val="Arial"/>
      <family val="2"/>
      <charset val="238"/>
    </font>
    <font>
      <b/>
      <i/>
      <sz val="9"/>
      <color rgb="FF000000"/>
      <name val="Verdana"/>
      <family val="2"/>
      <charset val="238"/>
    </font>
    <font>
      <b/>
      <i/>
      <sz val="7.5"/>
      <color rgb="FF000000"/>
      <name val="Microsoft Sans Serif"/>
      <family val="2"/>
      <charset val="238"/>
    </font>
    <font>
      <b/>
      <sz val="10"/>
      <color theme="1"/>
      <name val="Arial"/>
      <family val="2"/>
      <charset val="238"/>
    </font>
    <font>
      <b/>
      <i/>
      <sz val="11"/>
      <color theme="0"/>
      <name val="Times New Roman"/>
      <family val="1"/>
    </font>
    <font>
      <i/>
      <sz val="14"/>
      <color theme="1"/>
      <name val="Verdana"/>
      <family val="2"/>
      <charset val="238"/>
    </font>
    <font>
      <b/>
      <i/>
      <sz val="12"/>
      <color theme="1"/>
      <name val="Calibri"/>
      <family val="2"/>
      <charset val="238"/>
      <scheme val="minor"/>
    </font>
    <font>
      <b/>
      <sz val="9"/>
      <color rgb="FF000000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9"/>
      <color rgb="FF000000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i/>
      <sz val="10"/>
      <color theme="1"/>
      <name val="Arial"/>
      <family val="2"/>
      <charset val="238"/>
    </font>
    <font>
      <i/>
      <sz val="9"/>
      <color theme="1"/>
      <name val="Verdana"/>
      <family val="2"/>
      <charset val="238"/>
    </font>
    <font>
      <b/>
      <sz val="14"/>
      <color theme="1"/>
      <name val="Verdana"/>
      <family val="2"/>
      <charset val="238"/>
    </font>
    <font>
      <sz val="10"/>
      <color indexed="8"/>
      <name val="MS Sans Serif"/>
      <family val="2"/>
      <charset val="238"/>
    </font>
    <font>
      <b/>
      <sz val="14"/>
      <color indexed="8"/>
      <name val="Times New Roman"/>
      <family val="1"/>
      <charset val="238"/>
    </font>
    <font>
      <b/>
      <sz val="16"/>
      <color indexed="8"/>
      <name val="Times New Roman"/>
      <family val="1"/>
      <charset val="238"/>
    </font>
    <font>
      <sz val="11"/>
      <color rgb="FF000000"/>
      <name val="Arial"/>
      <family val="2"/>
      <charset val="238"/>
    </font>
    <font>
      <sz val="10"/>
      <color rgb="FF000000"/>
      <name val="Verdana"/>
      <family val="2"/>
      <charset val="238"/>
    </font>
    <font>
      <sz val="10"/>
      <color theme="1"/>
      <name val="Verdana"/>
      <family val="2"/>
      <charset val="238"/>
    </font>
    <font>
      <b/>
      <sz val="10"/>
      <color theme="1"/>
      <name val="Verdana"/>
      <family val="2"/>
      <charset val="238"/>
    </font>
    <font>
      <sz val="11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2"/>
      <color theme="0"/>
      <name val="Arial"/>
      <family val="2"/>
      <charset val="238"/>
    </font>
    <font>
      <sz val="6"/>
      <color theme="1"/>
      <name val="Verdana"/>
      <family val="2"/>
      <charset val="238"/>
    </font>
    <font>
      <b/>
      <sz val="14"/>
      <color rgb="FF000000"/>
      <name val="Times New Roman"/>
      <family val="1"/>
      <charset val="238"/>
    </font>
    <font>
      <sz val="10"/>
      <color theme="1"/>
      <name val="Arial"/>
      <family val="2"/>
      <charset val="238"/>
    </font>
    <font>
      <b/>
      <sz val="11"/>
      <color rgb="FF000000"/>
      <name val="Arial"/>
      <family val="2"/>
      <charset val="238"/>
    </font>
  </fonts>
  <fills count="4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6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rgb="FF000000"/>
      </bottom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</borders>
  <cellStyleXfs count="46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6" fillId="0" borderId="0"/>
  </cellStyleXfs>
  <cellXfs count="257">
    <xf numFmtId="0" fontId="0" fillId="0" borderId="0" xfId="0"/>
    <xf numFmtId="0" fontId="18" fillId="0" borderId="0" xfId="0" applyFont="1" applyAlignment="1">
      <alignment horizontal="left" indent="1"/>
    </xf>
    <xf numFmtId="0" fontId="19" fillId="0" borderId="10" xfId="0" applyFont="1" applyBorder="1" applyAlignment="1">
      <alignment horizontal="center" vertical="center" wrapText="1" indent="1"/>
    </xf>
    <xf numFmtId="0" fontId="22" fillId="33" borderId="11" xfId="0" applyFont="1" applyFill="1" applyBorder="1" applyAlignment="1">
      <alignment horizontal="left" wrapText="1" indent="1"/>
    </xf>
    <xf numFmtId="4" fontId="22" fillId="33" borderId="11" xfId="0" applyNumberFormat="1" applyFont="1" applyFill="1" applyBorder="1" applyAlignment="1">
      <alignment horizontal="right" wrapText="1" indent="1"/>
    </xf>
    <xf numFmtId="0" fontId="22" fillId="33" borderId="11" xfId="0" applyFont="1" applyFill="1" applyBorder="1" applyAlignment="1">
      <alignment horizontal="right" wrapText="1" indent="1"/>
    </xf>
    <xf numFmtId="0" fontId="24" fillId="0" borderId="0" xfId="0" applyFont="1" applyAlignment="1">
      <alignment horizontal="center" vertical="center" wrapText="1"/>
    </xf>
    <xf numFmtId="0" fontId="26" fillId="0" borderId="0" xfId="0" applyFont="1" applyAlignment="1">
      <alignment vertical="center" wrapText="1"/>
    </xf>
    <xf numFmtId="0" fontId="23" fillId="0" borderId="0" xfId="0" applyFont="1" applyAlignment="1">
      <alignment horizontal="center" vertical="center" wrapText="1"/>
    </xf>
    <xf numFmtId="0" fontId="30" fillId="33" borderId="11" xfId="0" applyFont="1" applyFill="1" applyBorder="1" applyAlignment="1">
      <alignment horizontal="left" wrapText="1" indent="1"/>
    </xf>
    <xf numFmtId="4" fontId="30" fillId="33" borderId="11" xfId="0" applyNumberFormat="1" applyFont="1" applyFill="1" applyBorder="1" applyAlignment="1">
      <alignment horizontal="right" wrapText="1" indent="1"/>
    </xf>
    <xf numFmtId="0" fontId="30" fillId="33" borderId="11" xfId="0" applyFont="1" applyFill="1" applyBorder="1" applyAlignment="1">
      <alignment horizontal="right" wrapText="1" indent="1"/>
    </xf>
    <xf numFmtId="0" fontId="22" fillId="0" borderId="17" xfId="0" applyFont="1" applyBorder="1" applyAlignment="1">
      <alignment horizontal="left" wrapText="1" indent="1"/>
    </xf>
    <xf numFmtId="4" fontId="22" fillId="0" borderId="17" xfId="0" applyNumberFormat="1" applyFont="1" applyBorder="1" applyAlignment="1">
      <alignment horizontal="right" wrapText="1" indent="1"/>
    </xf>
    <xf numFmtId="0" fontId="22" fillId="0" borderId="17" xfId="0" applyFont="1" applyBorder="1" applyAlignment="1">
      <alignment horizontal="right" wrapText="1" indent="1"/>
    </xf>
    <xf numFmtId="0" fontId="20" fillId="0" borderId="17" xfId="0" applyFont="1" applyBorder="1" applyAlignment="1">
      <alignment horizontal="right" wrapText="1" indent="1"/>
    </xf>
    <xf numFmtId="0" fontId="22" fillId="0" borderId="18" xfId="0" applyFont="1" applyBorder="1" applyAlignment="1">
      <alignment horizontal="left" wrapText="1" indent="1"/>
    </xf>
    <xf numFmtId="4" fontId="22" fillId="0" borderId="18" xfId="0" applyNumberFormat="1" applyFont="1" applyBorder="1" applyAlignment="1">
      <alignment horizontal="right" wrapText="1" indent="1"/>
    </xf>
    <xf numFmtId="0" fontId="22" fillId="0" borderId="18" xfId="0" applyFont="1" applyBorder="1" applyAlignment="1">
      <alignment horizontal="right" wrapText="1" indent="1"/>
    </xf>
    <xf numFmtId="0" fontId="20" fillId="0" borderId="18" xfId="0" applyFont="1" applyBorder="1" applyAlignment="1">
      <alignment horizontal="right" wrapText="1" indent="1"/>
    </xf>
    <xf numFmtId="0" fontId="22" fillId="0" borderId="0" xfId="0" applyFont="1" applyAlignment="1">
      <alignment horizontal="left" wrapText="1" indent="1"/>
    </xf>
    <xf numFmtId="4" fontId="22" fillId="0" borderId="0" xfId="0" applyNumberFormat="1" applyFont="1" applyAlignment="1">
      <alignment horizontal="right" wrapText="1" indent="1"/>
    </xf>
    <xf numFmtId="0" fontId="22" fillId="0" borderId="0" xfId="0" applyFont="1" applyAlignment="1">
      <alignment horizontal="right" wrapText="1" indent="1"/>
    </xf>
    <xf numFmtId="0" fontId="20" fillId="0" borderId="0" xfId="0" applyFont="1" applyAlignment="1">
      <alignment horizontal="right" wrapText="1" indent="1"/>
    </xf>
    <xf numFmtId="0" fontId="19" fillId="35" borderId="10" xfId="0" applyFont="1" applyFill="1" applyBorder="1" applyAlignment="1">
      <alignment horizontal="center" vertical="center" wrapText="1" indent="1"/>
    </xf>
    <xf numFmtId="0" fontId="19" fillId="35" borderId="0" xfId="0" applyFont="1" applyFill="1" applyAlignment="1">
      <alignment horizontal="center" vertical="center" wrapText="1" indent="1"/>
    </xf>
    <xf numFmtId="3" fontId="32" fillId="0" borderId="0" xfId="0" applyNumberFormat="1" applyFont="1" applyAlignment="1">
      <alignment horizontal="right" vertical="center"/>
    </xf>
    <xf numFmtId="3" fontId="33" fillId="0" borderId="0" xfId="0" applyNumberFormat="1" applyFont="1"/>
    <xf numFmtId="3" fontId="32" fillId="0" borderId="0" xfId="0" quotePrefix="1" applyNumberFormat="1" applyFont="1" applyAlignment="1">
      <alignment horizontal="center" vertical="center"/>
    </xf>
    <xf numFmtId="49" fontId="34" fillId="0" borderId="0" xfId="0" applyNumberFormat="1" applyFont="1" applyAlignment="1">
      <alignment vertical="center"/>
    </xf>
    <xf numFmtId="49" fontId="35" fillId="0" borderId="0" xfId="0" applyNumberFormat="1" applyFont="1" applyAlignment="1">
      <alignment vertical="center"/>
    </xf>
    <xf numFmtId="49" fontId="33" fillId="0" borderId="0" xfId="0" applyNumberFormat="1" applyFont="1" applyAlignment="1">
      <alignment vertical="center"/>
    </xf>
    <xf numFmtId="49" fontId="33" fillId="0" borderId="0" xfId="0" applyNumberFormat="1" applyFont="1" applyAlignment="1">
      <alignment horizontal="center" vertical="center"/>
    </xf>
    <xf numFmtId="3" fontId="36" fillId="0" borderId="0" xfId="0" applyNumberFormat="1" applyFont="1" applyAlignment="1">
      <alignment vertical="center"/>
    </xf>
    <xf numFmtId="3" fontId="33" fillId="0" borderId="0" xfId="0" applyNumberFormat="1" applyFont="1" applyAlignment="1">
      <alignment vertical="center"/>
    </xf>
    <xf numFmtId="0" fontId="38" fillId="0" borderId="15" xfId="0" applyFont="1" applyBorder="1" applyAlignment="1">
      <alignment horizontal="center" vertical="center" wrapText="1"/>
    </xf>
    <xf numFmtId="3" fontId="38" fillId="0" borderId="15" xfId="0" quotePrefix="1" applyNumberFormat="1" applyFont="1" applyBorder="1" applyAlignment="1">
      <alignment horizontal="center" vertical="center" wrapText="1"/>
    </xf>
    <xf numFmtId="3" fontId="39" fillId="0" borderId="0" xfId="0" applyNumberFormat="1" applyFont="1"/>
    <xf numFmtId="0" fontId="32" fillId="0" borderId="21" xfId="0" applyFont="1" applyBorder="1" applyAlignment="1">
      <alignment horizontal="center" vertical="center"/>
    </xf>
    <xf numFmtId="0" fontId="32" fillId="0" borderId="22" xfId="0" applyFont="1" applyBorder="1" applyAlignment="1">
      <alignment horizontal="left" vertical="center" wrapText="1"/>
    </xf>
    <xf numFmtId="4" fontId="32" fillId="0" borderId="22" xfId="0" applyNumberFormat="1" applyFont="1" applyBorder="1" applyAlignment="1">
      <alignment horizontal="right" vertical="center"/>
    </xf>
    <xf numFmtId="3" fontId="32" fillId="0" borderId="23" xfId="0" applyNumberFormat="1" applyFont="1" applyBorder="1" applyAlignment="1">
      <alignment horizontal="right" vertical="center"/>
    </xf>
    <xf numFmtId="3" fontId="32" fillId="0" borderId="24" xfId="0" applyNumberFormat="1" applyFont="1" applyBorder="1" applyAlignment="1">
      <alignment horizontal="right" vertical="center"/>
    </xf>
    <xf numFmtId="0" fontId="40" fillId="0" borderId="25" xfId="0" applyFont="1" applyBorder="1" applyAlignment="1">
      <alignment horizontal="center" vertical="center"/>
    </xf>
    <xf numFmtId="0" fontId="40" fillId="0" borderId="26" xfId="0" applyFont="1" applyBorder="1" applyAlignment="1">
      <alignment horizontal="left" vertical="center" wrapText="1"/>
    </xf>
    <xf numFmtId="4" fontId="40" fillId="0" borderId="26" xfId="0" applyNumberFormat="1" applyFont="1" applyBorder="1" applyAlignment="1">
      <alignment horizontal="right" vertical="center" wrapText="1"/>
    </xf>
    <xf numFmtId="4" fontId="40" fillId="0" borderId="26" xfId="0" applyNumberFormat="1" applyFont="1" applyBorder="1" applyAlignment="1">
      <alignment vertical="center"/>
    </xf>
    <xf numFmtId="3" fontId="32" fillId="0" borderId="27" xfId="0" applyNumberFormat="1" applyFont="1" applyBorder="1" applyAlignment="1">
      <alignment horizontal="right" vertical="center"/>
    </xf>
    <xf numFmtId="3" fontId="32" fillId="0" borderId="28" xfId="0" applyNumberFormat="1" applyFont="1" applyBorder="1" applyAlignment="1">
      <alignment horizontal="right" vertical="center"/>
    </xf>
    <xf numFmtId="3" fontId="32" fillId="0" borderId="0" xfId="0" applyNumberFormat="1" applyFont="1"/>
    <xf numFmtId="3" fontId="37" fillId="0" borderId="0" xfId="0" applyNumberFormat="1" applyFont="1"/>
    <xf numFmtId="49" fontId="32" fillId="0" borderId="0" xfId="0" quotePrefix="1" applyNumberFormat="1" applyFont="1" applyAlignment="1">
      <alignment horizontal="center" vertical="center" wrapText="1"/>
    </xf>
    <xf numFmtId="3" fontId="32" fillId="0" borderId="0" xfId="0" applyNumberFormat="1" applyFont="1" applyAlignment="1">
      <alignment vertical="center"/>
    </xf>
    <xf numFmtId="3" fontId="37" fillId="0" borderId="0" xfId="0" applyNumberFormat="1" applyFont="1" applyAlignment="1">
      <alignment vertical="center"/>
    </xf>
    <xf numFmtId="0" fontId="38" fillId="0" borderId="19" xfId="0" applyFont="1" applyBorder="1" applyAlignment="1">
      <alignment horizontal="center" vertical="center" wrapText="1"/>
    </xf>
    <xf numFmtId="3" fontId="38" fillId="0" borderId="19" xfId="0" quotePrefix="1" applyNumberFormat="1" applyFont="1" applyBorder="1" applyAlignment="1">
      <alignment horizontal="center" vertical="center" wrapText="1"/>
    </xf>
    <xf numFmtId="3" fontId="41" fillId="0" borderId="0" xfId="0" applyNumberFormat="1" applyFont="1" applyAlignment="1">
      <alignment horizontal="right" vertical="center"/>
    </xf>
    <xf numFmtId="3" fontId="41" fillId="0" borderId="0" xfId="0" applyNumberFormat="1" applyFont="1"/>
    <xf numFmtId="3" fontId="38" fillId="0" borderId="0" xfId="0" applyNumberFormat="1" applyFont="1"/>
    <xf numFmtId="0" fontId="32" fillId="0" borderId="30" xfId="0" applyFont="1" applyBorder="1" applyAlignment="1">
      <alignment horizontal="center" vertical="center"/>
    </xf>
    <xf numFmtId="0" fontId="32" fillId="0" borderId="31" xfId="0" applyFont="1" applyBorder="1" applyAlignment="1">
      <alignment horizontal="left" vertical="center" wrapText="1"/>
    </xf>
    <xf numFmtId="4" fontId="32" fillId="0" borderId="31" xfId="0" applyNumberFormat="1" applyFont="1" applyBorder="1" applyAlignment="1">
      <alignment horizontal="right" vertical="center"/>
    </xf>
    <xf numFmtId="3" fontId="32" fillId="0" borderId="26" xfId="0" applyNumberFormat="1" applyFont="1" applyBorder="1" applyAlignment="1">
      <alignment horizontal="right" vertical="center"/>
    </xf>
    <xf numFmtId="3" fontId="32" fillId="0" borderId="32" xfId="0" applyNumberFormat="1" applyFont="1" applyBorder="1" applyAlignment="1">
      <alignment horizontal="right" vertical="center"/>
    </xf>
    <xf numFmtId="0" fontId="40" fillId="0" borderId="33" xfId="0" applyFont="1" applyBorder="1" applyAlignment="1">
      <alignment horizontal="center" vertical="center"/>
    </xf>
    <xf numFmtId="0" fontId="40" fillId="0" borderId="27" xfId="0" applyFont="1" applyBorder="1" applyAlignment="1">
      <alignment horizontal="left" vertical="center" wrapText="1"/>
    </xf>
    <xf numFmtId="4" fontId="40" fillId="0" borderId="27" xfId="0" applyNumberFormat="1" applyFont="1" applyBorder="1" applyAlignment="1">
      <alignment horizontal="right" vertical="center" wrapText="1"/>
    </xf>
    <xf numFmtId="4" fontId="40" fillId="0" borderId="27" xfId="0" applyNumberFormat="1" applyFont="1" applyBorder="1" applyAlignment="1">
      <alignment vertical="center"/>
    </xf>
    <xf numFmtId="3" fontId="36" fillId="0" borderId="0" xfId="0" applyNumberFormat="1" applyFont="1" applyAlignment="1">
      <alignment horizontal="right" vertical="center"/>
    </xf>
    <xf numFmtId="0" fontId="37" fillId="0" borderId="0" xfId="0" applyFont="1" applyAlignment="1">
      <alignment wrapText="1"/>
    </xf>
    <xf numFmtId="0" fontId="33" fillId="0" borderId="0" xfId="0" applyFont="1" applyAlignment="1">
      <alignment horizontal="center" wrapText="1"/>
    </xf>
    <xf numFmtId="0" fontId="37" fillId="0" borderId="0" xfId="0" applyFont="1"/>
    <xf numFmtId="3" fontId="37" fillId="0" borderId="0" xfId="0" quotePrefix="1" applyNumberFormat="1" applyFont="1" applyAlignment="1">
      <alignment horizontal="left"/>
    </xf>
    <xf numFmtId="3" fontId="33" fillId="0" borderId="0" xfId="0" applyNumberFormat="1" applyFont="1" applyAlignment="1">
      <alignment horizontal="left"/>
    </xf>
    <xf numFmtId="3" fontId="42" fillId="0" borderId="0" xfId="0" applyNumberFormat="1" applyFont="1" applyAlignment="1">
      <alignment horizontal="left" vertical="center"/>
    </xf>
    <xf numFmtId="3" fontId="43" fillId="0" borderId="0" xfId="0" quotePrefix="1" applyNumberFormat="1" applyFont="1" applyAlignment="1">
      <alignment horizontal="center"/>
    </xf>
    <xf numFmtId="3" fontId="36" fillId="0" borderId="0" xfId="0" quotePrefix="1" applyNumberFormat="1" applyFont="1" applyAlignment="1">
      <alignment horizontal="center"/>
    </xf>
    <xf numFmtId="4" fontId="32" fillId="0" borderId="34" xfId="0" applyNumberFormat="1" applyFont="1" applyBorder="1" applyAlignment="1">
      <alignment horizontal="right" vertical="center"/>
    </xf>
    <xf numFmtId="4" fontId="44" fillId="0" borderId="35" xfId="0" quotePrefix="1" applyNumberFormat="1" applyFont="1" applyBorder="1" applyAlignment="1">
      <alignment horizontal="right"/>
    </xf>
    <xf numFmtId="4" fontId="40" fillId="0" borderId="27" xfId="0" applyNumberFormat="1" applyFont="1" applyBorder="1" applyAlignment="1">
      <alignment horizontal="right" vertical="center"/>
    </xf>
    <xf numFmtId="4" fontId="33" fillId="0" borderId="27" xfId="0" applyNumberFormat="1" applyFont="1" applyBorder="1" applyAlignment="1">
      <alignment vertical="center"/>
    </xf>
    <xf numFmtId="4" fontId="45" fillId="0" borderId="27" xfId="0" quotePrefix="1" applyNumberFormat="1" applyFont="1" applyBorder="1" applyAlignment="1">
      <alignment horizontal="right"/>
    </xf>
    <xf numFmtId="4" fontId="21" fillId="33" borderId="11" xfId="0" applyNumberFormat="1" applyFont="1" applyFill="1" applyBorder="1" applyAlignment="1">
      <alignment horizontal="right" wrapText="1" indent="1"/>
    </xf>
    <xf numFmtId="0" fontId="21" fillId="33" borderId="11" xfId="0" applyFont="1" applyFill="1" applyBorder="1" applyAlignment="1">
      <alignment horizontal="left" wrapText="1" indent="1"/>
    </xf>
    <xf numFmtId="0" fontId="21" fillId="33" borderId="11" xfId="0" applyFont="1" applyFill="1" applyBorder="1" applyAlignment="1">
      <alignment horizontal="right" wrapText="1" indent="1"/>
    </xf>
    <xf numFmtId="4" fontId="46" fillId="36" borderId="11" xfId="0" applyNumberFormat="1" applyFont="1" applyFill="1" applyBorder="1" applyAlignment="1">
      <alignment horizontal="right" wrapText="1" indent="1"/>
    </xf>
    <xf numFmtId="0" fontId="48" fillId="33" borderId="11" xfId="0" applyFont="1" applyFill="1" applyBorder="1" applyAlignment="1">
      <alignment horizontal="left" wrapText="1" indent="1"/>
    </xf>
    <xf numFmtId="0" fontId="48" fillId="33" borderId="11" xfId="0" applyFont="1" applyFill="1" applyBorder="1" applyAlignment="1">
      <alignment horizontal="right" wrapText="1" indent="1"/>
    </xf>
    <xf numFmtId="4" fontId="48" fillId="33" borderId="11" xfId="0" applyNumberFormat="1" applyFont="1" applyFill="1" applyBorder="1" applyAlignment="1">
      <alignment horizontal="right" wrapText="1" indent="1"/>
    </xf>
    <xf numFmtId="4" fontId="20" fillId="33" borderId="11" xfId="0" applyNumberFormat="1" applyFont="1" applyFill="1" applyBorder="1" applyAlignment="1">
      <alignment horizontal="right" wrapText="1" indent="1"/>
    </xf>
    <xf numFmtId="4" fontId="30" fillId="33" borderId="11" xfId="0" applyNumberFormat="1" applyFont="1" applyFill="1" applyBorder="1" applyAlignment="1">
      <alignment horizontal="left" wrapText="1" indent="1"/>
    </xf>
    <xf numFmtId="4" fontId="20" fillId="33" borderId="11" xfId="0" applyNumberFormat="1" applyFont="1" applyFill="1" applyBorder="1" applyAlignment="1">
      <alignment horizontal="left" wrapText="1" indent="1"/>
    </xf>
    <xf numFmtId="4" fontId="22" fillId="33" borderId="11" xfId="0" applyNumberFormat="1" applyFont="1" applyFill="1" applyBorder="1" applyAlignment="1">
      <alignment horizontal="left" wrapText="1" indent="1"/>
    </xf>
    <xf numFmtId="4" fontId="21" fillId="33" borderId="11" xfId="0" applyNumberFormat="1" applyFont="1" applyFill="1" applyBorder="1" applyAlignment="1">
      <alignment horizontal="left" wrapText="1" indent="1"/>
    </xf>
    <xf numFmtId="4" fontId="47" fillId="36" borderId="11" xfId="0" applyNumberFormat="1" applyFont="1" applyFill="1" applyBorder="1" applyAlignment="1">
      <alignment horizontal="right" wrapText="1" indent="1"/>
    </xf>
    <xf numFmtId="4" fontId="49" fillId="33" borderId="11" xfId="0" applyNumberFormat="1" applyFont="1" applyFill="1" applyBorder="1" applyAlignment="1">
      <alignment horizontal="right" wrapText="1" indent="1"/>
    </xf>
    <xf numFmtId="4" fontId="49" fillId="33" borderId="11" xfId="0" applyNumberFormat="1" applyFont="1" applyFill="1" applyBorder="1" applyAlignment="1">
      <alignment horizontal="left" wrapText="1" indent="1"/>
    </xf>
    <xf numFmtId="4" fontId="50" fillId="33" borderId="11" xfId="0" applyNumberFormat="1" applyFont="1" applyFill="1" applyBorder="1" applyAlignment="1">
      <alignment horizontal="right" wrapText="1" indent="1"/>
    </xf>
    <xf numFmtId="4" fontId="51" fillId="33" borderId="11" xfId="0" applyNumberFormat="1" applyFont="1" applyFill="1" applyBorder="1" applyAlignment="1">
      <alignment horizontal="right" wrapText="1" indent="1"/>
    </xf>
    <xf numFmtId="4" fontId="52" fillId="33" borderId="11" xfId="0" applyNumberFormat="1" applyFont="1" applyFill="1" applyBorder="1" applyAlignment="1">
      <alignment horizontal="right" wrapText="1" indent="1"/>
    </xf>
    <xf numFmtId="4" fontId="53" fillId="33" borderId="11" xfId="0" applyNumberFormat="1" applyFont="1" applyFill="1" applyBorder="1" applyAlignment="1">
      <alignment horizontal="right" wrapText="1" indent="1"/>
    </xf>
    <xf numFmtId="0" fontId="53" fillId="33" borderId="11" xfId="0" applyFont="1" applyFill="1" applyBorder="1" applyAlignment="1">
      <alignment horizontal="right" wrapText="1" indent="1"/>
    </xf>
    <xf numFmtId="0" fontId="51" fillId="33" borderId="11" xfId="0" applyFont="1" applyFill="1" applyBorder="1" applyAlignment="1">
      <alignment horizontal="left" wrapText="1" indent="1"/>
    </xf>
    <xf numFmtId="0" fontId="51" fillId="33" borderId="11" xfId="0" applyFont="1" applyFill="1" applyBorder="1" applyAlignment="1">
      <alignment horizontal="right" wrapText="1" indent="1"/>
    </xf>
    <xf numFmtId="4" fontId="51" fillId="33" borderId="11" xfId="0" applyNumberFormat="1" applyFont="1" applyFill="1" applyBorder="1" applyAlignment="1">
      <alignment horizontal="left" wrapText="1" indent="1"/>
    </xf>
    <xf numFmtId="0" fontId="22" fillId="37" borderId="11" xfId="0" applyFont="1" applyFill="1" applyBorder="1" applyAlignment="1">
      <alignment horizontal="left" wrapText="1" indent="1"/>
    </xf>
    <xf numFmtId="0" fontId="20" fillId="37" borderId="11" xfId="0" applyFont="1" applyFill="1" applyBorder="1" applyAlignment="1">
      <alignment horizontal="left" wrapText="1" indent="1"/>
    </xf>
    <xf numFmtId="4" fontId="22" fillId="37" borderId="11" xfId="0" applyNumberFormat="1" applyFont="1" applyFill="1" applyBorder="1" applyAlignment="1">
      <alignment horizontal="right" wrapText="1" indent="1"/>
    </xf>
    <xf numFmtId="4" fontId="22" fillId="37" borderId="11" xfId="0" applyNumberFormat="1" applyFont="1" applyFill="1" applyBorder="1" applyAlignment="1">
      <alignment horizontal="left" wrapText="1" indent="1"/>
    </xf>
    <xf numFmtId="4" fontId="20" fillId="37" borderId="11" xfId="0" applyNumberFormat="1" applyFont="1" applyFill="1" applyBorder="1" applyAlignment="1">
      <alignment horizontal="right" wrapText="1" indent="1"/>
    </xf>
    <xf numFmtId="4" fontId="54" fillId="37" borderId="11" xfId="0" applyNumberFormat="1" applyFont="1" applyFill="1" applyBorder="1" applyAlignment="1">
      <alignment horizontal="right" wrapText="1" indent="1"/>
    </xf>
    <xf numFmtId="4" fontId="18" fillId="37" borderId="11" xfId="0" applyNumberFormat="1" applyFont="1" applyFill="1" applyBorder="1" applyAlignment="1">
      <alignment horizontal="right" wrapText="1" indent="1"/>
    </xf>
    <xf numFmtId="4" fontId="50" fillId="37" borderId="11" xfId="0" applyNumberFormat="1" applyFont="1" applyFill="1" applyBorder="1" applyAlignment="1">
      <alignment horizontal="right" wrapText="1" indent="1"/>
    </xf>
    <xf numFmtId="4" fontId="32" fillId="37" borderId="15" xfId="0" applyNumberFormat="1" applyFont="1" applyFill="1" applyBorder="1" applyAlignment="1">
      <alignment horizontal="right" vertical="center"/>
    </xf>
    <xf numFmtId="3" fontId="32" fillId="37" borderId="15" xfId="0" applyNumberFormat="1" applyFont="1" applyFill="1" applyBorder="1" applyAlignment="1">
      <alignment horizontal="right" vertical="center"/>
    </xf>
    <xf numFmtId="3" fontId="32" fillId="37" borderId="29" xfId="0" applyNumberFormat="1" applyFont="1" applyFill="1" applyBorder="1" applyAlignment="1">
      <alignment horizontal="right" vertical="center"/>
    </xf>
    <xf numFmtId="3" fontId="32" fillId="37" borderId="16" xfId="0" applyNumberFormat="1" applyFont="1" applyFill="1" applyBorder="1" applyAlignment="1">
      <alignment horizontal="right" vertical="center"/>
    </xf>
    <xf numFmtId="4" fontId="33" fillId="0" borderId="0" xfId="0" applyNumberFormat="1" applyFont="1"/>
    <xf numFmtId="3" fontId="55" fillId="0" borderId="32" xfId="0" applyNumberFormat="1" applyFont="1" applyBorder="1" applyAlignment="1">
      <alignment horizontal="right" vertical="center"/>
    </xf>
    <xf numFmtId="0" fontId="46" fillId="36" borderId="11" xfId="0" applyFont="1" applyFill="1" applyBorder="1" applyAlignment="1">
      <alignment horizontal="right" wrapText="1" indent="1"/>
    </xf>
    <xf numFmtId="0" fontId="56" fillId="0" borderId="0" xfId="0" applyFont="1" applyAlignment="1">
      <alignment horizontal="left" indent="1"/>
    </xf>
    <xf numFmtId="4" fontId="28" fillId="33" borderId="11" xfId="0" applyNumberFormat="1" applyFont="1" applyFill="1" applyBorder="1" applyAlignment="1">
      <alignment horizontal="right" wrapText="1" indent="1"/>
    </xf>
    <xf numFmtId="0" fontId="28" fillId="33" borderId="11" xfId="0" applyFont="1" applyFill="1" applyBorder="1" applyAlignment="1">
      <alignment horizontal="right" wrapText="1" indent="1"/>
    </xf>
    <xf numFmtId="0" fontId="57" fillId="0" borderId="0" xfId="0" applyFont="1"/>
    <xf numFmtId="0" fontId="0" fillId="0" borderId="39" xfId="0" applyBorder="1" applyAlignment="1">
      <alignment horizontal="center" wrapText="1"/>
    </xf>
    <xf numFmtId="0" fontId="16" fillId="0" borderId="0" xfId="42" applyFont="1"/>
    <xf numFmtId="0" fontId="1" fillId="0" borderId="40" xfId="42" applyBorder="1"/>
    <xf numFmtId="0" fontId="58" fillId="0" borderId="40" xfId="42" applyFont="1" applyBorder="1" applyAlignment="1">
      <alignment horizontal="center" vertical="center" wrapText="1"/>
    </xf>
    <xf numFmtId="49" fontId="60" fillId="38" borderId="0" xfId="42" applyNumberFormat="1" applyFont="1" applyFill="1" applyAlignment="1">
      <alignment vertical="center" wrapText="1"/>
    </xf>
    <xf numFmtId="4" fontId="29" fillId="38" borderId="0" xfId="42" applyNumberFormat="1" applyFont="1" applyFill="1" applyAlignment="1">
      <alignment horizontal="right" vertical="center" wrapText="1"/>
    </xf>
    <xf numFmtId="0" fontId="29" fillId="0" borderId="36" xfId="42" applyFont="1" applyBorder="1" applyAlignment="1">
      <alignment vertical="center" wrapText="1"/>
    </xf>
    <xf numFmtId="0" fontId="61" fillId="0" borderId="36" xfId="42" applyFont="1" applyBorder="1" applyAlignment="1">
      <alignment vertical="center" wrapText="1"/>
    </xf>
    <xf numFmtId="4" fontId="61" fillId="0" borderId="36" xfId="42" applyNumberFormat="1" applyFont="1" applyBorder="1" applyAlignment="1">
      <alignment horizontal="right" vertical="center" wrapText="1"/>
    </xf>
    <xf numFmtId="0" fontId="0" fillId="0" borderId="38" xfId="0" applyBorder="1" applyAlignment="1">
      <alignment horizontal="center"/>
    </xf>
    <xf numFmtId="0" fontId="57" fillId="0" borderId="0" xfId="42" applyFont="1"/>
    <xf numFmtId="0" fontId="0" fillId="39" borderId="37" xfId="0" applyFill="1" applyBorder="1"/>
    <xf numFmtId="4" fontId="0" fillId="39" borderId="37" xfId="0" applyNumberFormat="1" applyFill="1" applyBorder="1"/>
    <xf numFmtId="0" fontId="0" fillId="39" borderId="20" xfId="0" applyFill="1" applyBorder="1"/>
    <xf numFmtId="4" fontId="0" fillId="39" borderId="20" xfId="0" applyNumberFormat="1" applyFill="1" applyBorder="1"/>
    <xf numFmtId="4" fontId="63" fillId="0" borderId="11" xfId="0" applyNumberFormat="1" applyFont="1" applyBorder="1" applyAlignment="1">
      <alignment horizontal="right" wrapText="1" indent="1"/>
    </xf>
    <xf numFmtId="4" fontId="64" fillId="0" borderId="11" xfId="0" applyNumberFormat="1" applyFont="1" applyBorder="1" applyAlignment="1">
      <alignment horizontal="right" wrapText="1" indent="1"/>
    </xf>
    <xf numFmtId="0" fontId="19" fillId="35" borderId="41" xfId="0" applyFont="1" applyFill="1" applyBorder="1" applyAlignment="1">
      <alignment horizontal="center" vertical="center" wrapText="1" indent="1"/>
    </xf>
    <xf numFmtId="0" fontId="19" fillId="35" borderId="42" xfId="0" applyFont="1" applyFill="1" applyBorder="1" applyAlignment="1">
      <alignment horizontal="center" vertical="center" wrapText="1" indent="1"/>
    </xf>
    <xf numFmtId="0" fontId="22" fillId="37" borderId="43" xfId="0" applyFont="1" applyFill="1" applyBorder="1" applyAlignment="1">
      <alignment horizontal="left" wrapText="1" indent="1"/>
    </xf>
    <xf numFmtId="0" fontId="53" fillId="33" borderId="43" xfId="0" applyFont="1" applyFill="1" applyBorder="1" applyAlignment="1">
      <alignment horizontal="left" wrapText="1" indent="1"/>
    </xf>
    <xf numFmtId="0" fontId="30" fillId="33" borderId="43" xfId="0" applyFont="1" applyFill="1" applyBorder="1" applyAlignment="1">
      <alignment horizontal="left" wrapText="1" indent="4"/>
    </xf>
    <xf numFmtId="0" fontId="30" fillId="33" borderId="43" xfId="0" applyFont="1" applyFill="1" applyBorder="1" applyAlignment="1">
      <alignment horizontal="left" wrapText="1" indent="2"/>
    </xf>
    <xf numFmtId="0" fontId="51" fillId="33" borderId="43" xfId="0" applyFont="1" applyFill="1" applyBorder="1" applyAlignment="1">
      <alignment horizontal="left" wrapText="1" indent="1"/>
    </xf>
    <xf numFmtId="0" fontId="21" fillId="33" borderId="43" xfId="0" applyFont="1" applyFill="1" applyBorder="1" applyAlignment="1">
      <alignment horizontal="left" wrapText="1" indent="1"/>
    </xf>
    <xf numFmtId="0" fontId="21" fillId="33" borderId="43" xfId="0" applyFont="1" applyFill="1" applyBorder="1" applyAlignment="1">
      <alignment horizontal="left" wrapText="1" indent="2"/>
    </xf>
    <xf numFmtId="0" fontId="22" fillId="33" borderId="43" xfId="0" applyFont="1" applyFill="1" applyBorder="1" applyAlignment="1">
      <alignment horizontal="left" wrapText="1" indent="1"/>
    </xf>
    <xf numFmtId="0" fontId="22" fillId="33" borderId="43" xfId="0" applyFont="1" applyFill="1" applyBorder="1" applyAlignment="1">
      <alignment horizontal="left" wrapText="1" indent="3"/>
    </xf>
    <xf numFmtId="0" fontId="21" fillId="33" borderId="43" xfId="0" applyFont="1" applyFill="1" applyBorder="1" applyAlignment="1">
      <alignment horizontal="left" wrapText="1" indent="3"/>
    </xf>
    <xf numFmtId="0" fontId="54" fillId="37" borderId="43" xfId="0" applyFont="1" applyFill="1" applyBorder="1" applyAlignment="1">
      <alignment horizontal="left" wrapText="1" indent="1"/>
    </xf>
    <xf numFmtId="0" fontId="63" fillId="0" borderId="43" xfId="0" applyFont="1" applyBorder="1" applyAlignment="1">
      <alignment horizontal="left" wrapText="1" indent="1"/>
    </xf>
    <xf numFmtId="0" fontId="22" fillId="33" borderId="43" xfId="0" applyFont="1" applyFill="1" applyBorder="1" applyAlignment="1">
      <alignment horizontal="left" wrapText="1" indent="2"/>
    </xf>
    <xf numFmtId="0" fontId="46" fillId="36" borderId="43" xfId="0" applyFont="1" applyFill="1" applyBorder="1" applyAlignment="1">
      <alignment horizontal="left" wrapText="1" indent="1"/>
    </xf>
    <xf numFmtId="0" fontId="48" fillId="33" borderId="43" xfId="0" applyFont="1" applyFill="1" applyBorder="1" applyAlignment="1">
      <alignment horizontal="left" wrapText="1" indent="1"/>
    </xf>
    <xf numFmtId="0" fontId="48" fillId="33" borderId="43" xfId="0" applyFont="1" applyFill="1" applyBorder="1" applyAlignment="1">
      <alignment horizontal="left" wrapText="1" indent="2"/>
    </xf>
    <xf numFmtId="0" fontId="22" fillId="33" borderId="43" xfId="0" applyFont="1" applyFill="1" applyBorder="1" applyAlignment="1">
      <alignment horizontal="left" wrapText="1" indent="4"/>
    </xf>
    <xf numFmtId="0" fontId="21" fillId="33" borderId="43" xfId="0" applyFont="1" applyFill="1" applyBorder="1" applyAlignment="1">
      <alignment horizontal="left" wrapText="1" indent="5"/>
    </xf>
    <xf numFmtId="0" fontId="19" fillId="0" borderId="41" xfId="0" applyFont="1" applyBorder="1" applyAlignment="1">
      <alignment horizontal="center" vertical="center" wrapText="1" indent="1"/>
    </xf>
    <xf numFmtId="0" fontId="28" fillId="33" borderId="43" xfId="0" applyFont="1" applyFill="1" applyBorder="1" applyAlignment="1">
      <alignment horizontal="left" wrapText="1" indent="2"/>
    </xf>
    <xf numFmtId="0" fontId="58" fillId="0" borderId="44" xfId="42" applyFont="1" applyBorder="1" applyAlignment="1">
      <alignment horizontal="center" vertical="center" wrapText="1"/>
    </xf>
    <xf numFmtId="0" fontId="60" fillId="0" borderId="33" xfId="42" applyFont="1" applyBorder="1" applyAlignment="1">
      <alignment horizontal="center" vertical="center" wrapText="1"/>
    </xf>
    <xf numFmtId="0" fontId="29" fillId="0" borderId="44" xfId="42" applyFont="1" applyBorder="1" applyAlignment="1">
      <alignment vertical="center" wrapText="1"/>
    </xf>
    <xf numFmtId="0" fontId="58" fillId="0" borderId="45" xfId="42" applyFont="1" applyBorder="1" applyAlignment="1">
      <alignment horizontal="center" vertical="center" wrapText="1"/>
    </xf>
    <xf numFmtId="4" fontId="29" fillId="0" borderId="46" xfId="42" applyNumberFormat="1" applyFont="1" applyBorder="1" applyAlignment="1">
      <alignment horizontal="right" vertical="center" wrapText="1"/>
    </xf>
    <xf numFmtId="4" fontId="61" fillId="0" borderId="45" xfId="42" applyNumberFormat="1" applyFont="1" applyBorder="1" applyAlignment="1">
      <alignment horizontal="right" vertical="center" wrapText="1"/>
    </xf>
    <xf numFmtId="0" fontId="0" fillId="0" borderId="13" xfId="0" applyBorder="1" applyAlignment="1">
      <alignment wrapText="1"/>
    </xf>
    <xf numFmtId="4" fontId="0" fillId="40" borderId="15" xfId="0" applyNumberFormat="1" applyFill="1" applyBorder="1"/>
    <xf numFmtId="0" fontId="62" fillId="42" borderId="0" xfId="0" applyFont="1" applyFill="1"/>
    <xf numFmtId="0" fontId="65" fillId="0" borderId="0" xfId="0" applyFont="1" applyAlignment="1">
      <alignment horizontal="center" vertical="center" wrapText="1"/>
    </xf>
    <xf numFmtId="0" fontId="18" fillId="0" borderId="0" xfId="0" applyFont="1" applyAlignment="1">
      <alignment horizontal="left" vertical="center"/>
    </xf>
    <xf numFmtId="0" fontId="67" fillId="0" borderId="0" xfId="45" applyFont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 indent="1"/>
    </xf>
    <xf numFmtId="0" fontId="50" fillId="0" borderId="15" xfId="0" applyFont="1" applyBorder="1" applyAlignment="1">
      <alignment horizontal="center" vertical="center" wrapText="1" indent="1"/>
    </xf>
    <xf numFmtId="0" fontId="20" fillId="0" borderId="0" xfId="0" applyFont="1" applyAlignment="1">
      <alignment horizontal="left" indent="1"/>
    </xf>
    <xf numFmtId="0" fontId="22" fillId="42" borderId="51" xfId="0" applyFont="1" applyFill="1" applyBorder="1" applyAlignment="1">
      <alignment horizontal="left" vertical="center" wrapText="1" indent="1"/>
    </xf>
    <xf numFmtId="0" fontId="21" fillId="42" borderId="52" xfId="0" applyFont="1" applyFill="1" applyBorder="1" applyAlignment="1">
      <alignment horizontal="left" wrapText="1" indent="1"/>
    </xf>
    <xf numFmtId="0" fontId="20" fillId="42" borderId="53" xfId="0" applyFont="1" applyFill="1" applyBorder="1" applyAlignment="1">
      <alignment horizontal="left" wrapText="1" indent="1"/>
    </xf>
    <xf numFmtId="0" fontId="20" fillId="33" borderId="0" xfId="0" applyFont="1" applyFill="1" applyAlignment="1">
      <alignment horizontal="left" indent="1"/>
    </xf>
    <xf numFmtId="0" fontId="21" fillId="33" borderId="54" xfId="0" applyFont="1" applyFill="1" applyBorder="1" applyAlignment="1">
      <alignment horizontal="left" wrapText="1" indent="1"/>
    </xf>
    <xf numFmtId="165" fontId="69" fillId="33" borderId="11" xfId="44" applyNumberFormat="1" applyFont="1" applyFill="1" applyBorder="1" applyAlignment="1">
      <alignment wrapText="1"/>
    </xf>
    <xf numFmtId="0" fontId="21" fillId="42" borderId="54" xfId="0" applyFont="1" applyFill="1" applyBorder="1" applyAlignment="1">
      <alignment horizontal="left" wrapText="1" indent="1"/>
    </xf>
    <xf numFmtId="165" fontId="69" fillId="42" borderId="11" xfId="44" applyNumberFormat="1" applyFont="1" applyFill="1" applyBorder="1" applyAlignment="1">
      <alignment wrapText="1"/>
    </xf>
    <xf numFmtId="0" fontId="22" fillId="39" borderId="54" xfId="0" applyFont="1" applyFill="1" applyBorder="1" applyAlignment="1">
      <alignment horizontal="left" vertical="center" wrapText="1"/>
    </xf>
    <xf numFmtId="0" fontId="20" fillId="33" borderId="0" xfId="0" applyFont="1" applyFill="1" applyAlignment="1">
      <alignment horizontal="left" vertical="center"/>
    </xf>
    <xf numFmtId="0" fontId="22" fillId="0" borderId="54" xfId="0" applyFont="1" applyBorder="1" applyAlignment="1">
      <alignment horizontal="left" vertical="center" wrapText="1"/>
    </xf>
    <xf numFmtId="166" fontId="69" fillId="0" borderId="11" xfId="44" applyNumberFormat="1" applyFont="1" applyFill="1" applyBorder="1" applyAlignment="1">
      <alignment wrapText="1"/>
    </xf>
    <xf numFmtId="166" fontId="69" fillId="0" borderId="55" xfId="44" applyNumberFormat="1" applyFont="1" applyFill="1" applyBorder="1" applyAlignment="1">
      <alignment wrapText="1"/>
    </xf>
    <xf numFmtId="0" fontId="22" fillId="42" borderId="15" xfId="0" applyFont="1" applyFill="1" applyBorder="1" applyAlignment="1">
      <alignment horizontal="left" vertical="center" wrapText="1" indent="1"/>
    </xf>
    <xf numFmtId="0" fontId="19" fillId="42" borderId="15" xfId="0" applyFont="1" applyFill="1" applyBorder="1" applyAlignment="1">
      <alignment horizontal="center" vertical="center" wrapText="1" indent="1"/>
    </xf>
    <xf numFmtId="0" fontId="70" fillId="0" borderId="15" xfId="0" applyFont="1" applyBorder="1" applyAlignment="1">
      <alignment vertical="center" wrapText="1"/>
    </xf>
    <xf numFmtId="4" fontId="69" fillId="0" borderId="15" xfId="43" applyNumberFormat="1" applyFont="1" applyBorder="1" applyAlignment="1">
      <alignment horizontal="right" wrapText="1"/>
    </xf>
    <xf numFmtId="4" fontId="69" fillId="0" borderId="15" xfId="0" applyNumberFormat="1" applyFont="1" applyBorder="1" applyAlignment="1">
      <alignment horizontal="right" wrapText="1"/>
    </xf>
    <xf numFmtId="0" fontId="71" fillId="0" borderId="15" xfId="0" applyFont="1" applyBorder="1" applyAlignment="1">
      <alignment horizontal="left" vertical="center"/>
    </xf>
    <xf numFmtId="4" fontId="73" fillId="0" borderId="15" xfId="0" applyNumberFormat="1" applyFont="1" applyBorder="1" applyAlignment="1">
      <alignment horizontal="right"/>
    </xf>
    <xf numFmtId="0" fontId="18" fillId="0" borderId="0" xfId="0" applyFont="1" applyAlignment="1">
      <alignment horizontal="center"/>
    </xf>
    <xf numFmtId="0" fontId="22" fillId="42" borderId="56" xfId="0" applyFont="1" applyFill="1" applyBorder="1" applyAlignment="1">
      <alignment horizontal="left" vertical="center" wrapText="1"/>
    </xf>
    <xf numFmtId="0" fontId="22" fillId="0" borderId="12" xfId="0" applyFont="1" applyBorder="1" applyAlignment="1">
      <alignment horizontal="left" vertical="center" wrapText="1"/>
    </xf>
    <xf numFmtId="4" fontId="73" fillId="0" borderId="14" xfId="0" applyNumberFormat="1" applyFont="1" applyBorder="1" applyAlignment="1">
      <alignment horizontal="right"/>
    </xf>
    <xf numFmtId="0" fontId="74" fillId="0" borderId="0" xfId="0" applyFont="1"/>
    <xf numFmtId="0" fontId="75" fillId="43" borderId="51" xfId="0" applyFont="1" applyFill="1" applyBorder="1" applyAlignment="1">
      <alignment horizontal="left" vertical="center" wrapText="1"/>
    </xf>
    <xf numFmtId="4" fontId="75" fillId="43" borderId="52" xfId="0" applyNumberFormat="1" applyFont="1" applyFill="1" applyBorder="1" applyAlignment="1">
      <alignment horizontal="right" wrapText="1"/>
    </xf>
    <xf numFmtId="0" fontId="73" fillId="34" borderId="54" xfId="0" applyFont="1" applyFill="1" applyBorder="1" applyAlignment="1">
      <alignment wrapText="1"/>
    </xf>
    <xf numFmtId="4" fontId="73" fillId="34" borderId="11" xfId="0" applyNumberFormat="1" applyFont="1" applyFill="1" applyBorder="1" applyAlignment="1">
      <alignment horizontal="right" wrapText="1"/>
    </xf>
    <xf numFmtId="0" fontId="76" fillId="34" borderId="0" xfId="0" applyFont="1" applyFill="1"/>
    <xf numFmtId="0" fontId="77" fillId="0" borderId="0" xfId="0" applyFont="1"/>
    <xf numFmtId="0" fontId="18" fillId="0" borderId="0" xfId="0" applyFont="1" applyAlignment="1">
      <alignment horizontal="left"/>
    </xf>
    <xf numFmtId="0" fontId="18" fillId="0" borderId="57" xfId="0" applyFont="1" applyBorder="1" applyAlignment="1">
      <alignment horizontal="left" indent="1"/>
    </xf>
    <xf numFmtId="4" fontId="75" fillId="42" borderId="15" xfId="0" applyNumberFormat="1" applyFont="1" applyFill="1" applyBorder="1" applyAlignment="1">
      <alignment horizontal="right" wrapText="1"/>
    </xf>
    <xf numFmtId="0" fontId="73" fillId="34" borderId="51" xfId="0" applyFont="1" applyFill="1" applyBorder="1" applyAlignment="1">
      <alignment wrapText="1"/>
    </xf>
    <xf numFmtId="4" fontId="73" fillId="34" borderId="52" xfId="0" applyNumberFormat="1" applyFont="1" applyFill="1" applyBorder="1" applyAlignment="1">
      <alignment horizontal="right" wrapText="1"/>
    </xf>
    <xf numFmtId="0" fontId="79" fillId="0" borderId="0" xfId="0" applyFont="1" applyAlignment="1">
      <alignment horizontal="left" indent="1"/>
    </xf>
    <xf numFmtId="0" fontId="29" fillId="0" borderId="0" xfId="0" applyFont="1" applyAlignment="1">
      <alignment horizontal="left" indent="1"/>
    </xf>
    <xf numFmtId="0" fontId="71" fillId="0" borderId="0" xfId="0" applyFont="1" applyAlignment="1">
      <alignment horizontal="left" indent="1"/>
    </xf>
    <xf numFmtId="4" fontId="75" fillId="42" borderId="15" xfId="0" applyNumberFormat="1" applyFont="1" applyFill="1" applyBorder="1" applyAlignment="1">
      <alignment horizontal="right"/>
    </xf>
    <xf numFmtId="165" fontId="80" fillId="39" borderId="11" xfId="44" applyNumberFormat="1" applyFont="1" applyFill="1" applyBorder="1" applyAlignment="1">
      <alignment wrapText="1"/>
    </xf>
    <xf numFmtId="0" fontId="18" fillId="34" borderId="0" xfId="0" applyFont="1" applyFill="1" applyAlignment="1">
      <alignment horizontal="left" indent="1"/>
    </xf>
    <xf numFmtId="0" fontId="18" fillId="34" borderId="0" xfId="0" applyFont="1" applyFill="1" applyAlignment="1">
      <alignment horizontal="left"/>
    </xf>
    <xf numFmtId="0" fontId="74" fillId="34" borderId="0" xfId="0" applyFont="1" applyFill="1"/>
    <xf numFmtId="0" fontId="77" fillId="34" borderId="0" xfId="0" applyFont="1" applyFill="1"/>
    <xf numFmtId="167" fontId="80" fillId="39" borderId="11" xfId="44" applyNumberFormat="1" applyFont="1" applyFill="1" applyBorder="1" applyAlignment="1">
      <alignment wrapText="1"/>
    </xf>
    <xf numFmtId="167" fontId="75" fillId="43" borderId="52" xfId="0" applyNumberFormat="1" applyFont="1" applyFill="1" applyBorder="1" applyAlignment="1">
      <alignment horizontal="right" wrapText="1"/>
    </xf>
    <xf numFmtId="167" fontId="75" fillId="42" borderId="15" xfId="0" applyNumberFormat="1" applyFont="1" applyFill="1" applyBorder="1" applyAlignment="1">
      <alignment horizontal="right" wrapText="1"/>
    </xf>
    <xf numFmtId="0" fontId="75" fillId="42" borderId="58" xfId="0" applyFont="1" applyFill="1" applyBorder="1" applyAlignment="1">
      <alignment horizontal="center" vertical="center" wrapText="1"/>
    </xf>
    <xf numFmtId="0" fontId="19" fillId="35" borderId="59" xfId="0" applyFont="1" applyFill="1" applyBorder="1" applyAlignment="1">
      <alignment horizontal="center" vertical="center" wrapText="1" indent="1"/>
    </xf>
    <xf numFmtId="0" fontId="67" fillId="0" borderId="0" xfId="45" applyFont="1" applyAlignment="1">
      <alignment horizontal="center"/>
    </xf>
    <xf numFmtId="0" fontId="65" fillId="0" borderId="47" xfId="0" applyFont="1" applyBorder="1" applyAlignment="1">
      <alignment horizontal="center" vertical="center" wrapText="1"/>
    </xf>
    <xf numFmtId="0" fontId="67" fillId="41" borderId="0" xfId="45" applyFont="1" applyFill="1" applyAlignment="1">
      <alignment horizontal="center" vertical="center"/>
    </xf>
    <xf numFmtId="0" fontId="67" fillId="0" borderId="48" xfId="45" applyFont="1" applyBorder="1" applyAlignment="1">
      <alignment horizontal="center"/>
    </xf>
    <xf numFmtId="0" fontId="67" fillId="0" borderId="49" xfId="45" applyFont="1" applyBorder="1" applyAlignment="1">
      <alignment horizontal="center"/>
    </xf>
    <xf numFmtId="0" fontId="67" fillId="0" borderId="50" xfId="45" applyFont="1" applyBorder="1" applyAlignment="1">
      <alignment horizontal="center"/>
    </xf>
    <xf numFmtId="0" fontId="67" fillId="0" borderId="12" xfId="45" applyFont="1" applyBorder="1" applyAlignment="1">
      <alignment horizontal="center" vertical="center"/>
    </xf>
    <xf numFmtId="0" fontId="67" fillId="0" borderId="14" xfId="45" applyFont="1" applyBorder="1" applyAlignment="1">
      <alignment horizontal="center"/>
    </xf>
    <xf numFmtId="4" fontId="78" fillId="33" borderId="17" xfId="0" applyNumberFormat="1" applyFont="1" applyFill="1" applyBorder="1" applyAlignment="1">
      <alignment horizontal="center"/>
    </xf>
    <xf numFmtId="0" fontId="23" fillId="0" borderId="0" xfId="0" applyFont="1" applyAlignment="1">
      <alignment horizontal="center" vertical="center" wrapText="1"/>
    </xf>
    <xf numFmtId="0" fontId="27" fillId="0" borderId="0" xfId="0" applyFont="1" applyAlignment="1">
      <alignment vertical="center" wrapText="1"/>
    </xf>
    <xf numFmtId="0" fontId="25" fillId="0" borderId="0" xfId="0" applyFont="1" applyAlignment="1">
      <alignment vertical="center" wrapText="1"/>
    </xf>
    <xf numFmtId="0" fontId="27" fillId="0" borderId="0" xfId="0" applyFont="1" applyAlignment="1">
      <alignment wrapText="1"/>
    </xf>
    <xf numFmtId="3" fontId="31" fillId="0" borderId="0" xfId="0" quotePrefix="1" applyNumberFormat="1" applyFont="1" applyAlignment="1">
      <alignment horizontal="center" vertical="center"/>
    </xf>
    <xf numFmtId="0" fontId="37" fillId="35" borderId="19" xfId="0" quotePrefix="1" applyFont="1" applyFill="1" applyBorder="1" applyAlignment="1">
      <alignment horizontal="center" vertical="center" wrapText="1"/>
    </xf>
    <xf numFmtId="0" fontId="37" fillId="35" borderId="20" xfId="0" quotePrefix="1" applyFont="1" applyFill="1" applyBorder="1" applyAlignment="1">
      <alignment horizontal="center" vertical="center" wrapText="1"/>
    </xf>
    <xf numFmtId="0" fontId="37" fillId="35" borderId="19" xfId="0" applyFont="1" applyFill="1" applyBorder="1" applyAlignment="1">
      <alignment horizontal="center" vertical="center" wrapText="1"/>
    </xf>
    <xf numFmtId="0" fontId="37" fillId="35" borderId="20" xfId="0" applyFont="1" applyFill="1" applyBorder="1" applyAlignment="1">
      <alignment horizontal="center" vertical="center" wrapText="1"/>
    </xf>
    <xf numFmtId="3" fontId="37" fillId="35" borderId="19" xfId="0" quotePrefix="1" applyNumberFormat="1" applyFont="1" applyFill="1" applyBorder="1" applyAlignment="1">
      <alignment horizontal="center" vertical="center" wrapText="1"/>
    </xf>
    <xf numFmtId="3" fontId="37" fillId="35" borderId="20" xfId="0" quotePrefix="1" applyNumberFormat="1" applyFont="1" applyFill="1" applyBorder="1" applyAlignment="1">
      <alignment horizontal="center" vertical="center" wrapText="1"/>
    </xf>
    <xf numFmtId="0" fontId="38" fillId="0" borderId="15" xfId="0" quotePrefix="1" applyFont="1" applyBorder="1" applyAlignment="1">
      <alignment horizontal="center" vertical="center" wrapText="1"/>
    </xf>
    <xf numFmtId="49" fontId="32" fillId="37" borderId="13" xfId="0" quotePrefix="1" applyNumberFormat="1" applyFont="1" applyFill="1" applyBorder="1" applyAlignment="1">
      <alignment horizontal="left" vertical="center" wrapText="1"/>
    </xf>
    <xf numFmtId="49" fontId="32" fillId="37" borderId="16" xfId="0" quotePrefix="1" applyNumberFormat="1" applyFont="1" applyFill="1" applyBorder="1" applyAlignment="1">
      <alignment horizontal="left" vertical="center" wrapText="1"/>
    </xf>
    <xf numFmtId="0" fontId="38" fillId="0" borderId="19" xfId="0" quotePrefix="1" applyFont="1" applyBorder="1" applyAlignment="1">
      <alignment horizontal="center" vertical="center" wrapText="1"/>
    </xf>
    <xf numFmtId="49" fontId="32" fillId="37" borderId="13" xfId="0" quotePrefix="1" applyNumberFormat="1" applyFont="1" applyFill="1" applyBorder="1" applyAlignment="1">
      <alignment horizontal="center" vertical="center" wrapText="1"/>
    </xf>
    <xf numFmtId="49" fontId="32" fillId="37" borderId="16" xfId="0" quotePrefix="1" applyNumberFormat="1" applyFont="1" applyFill="1" applyBorder="1" applyAlignment="1">
      <alignment horizontal="center" vertical="center" wrapText="1"/>
    </xf>
    <xf numFmtId="3" fontId="32" fillId="37" borderId="13" xfId="0" quotePrefix="1" applyNumberFormat="1" applyFont="1" applyFill="1" applyBorder="1" applyAlignment="1">
      <alignment horizontal="center" vertical="center"/>
    </xf>
    <xf numFmtId="3" fontId="32" fillId="37" borderId="16" xfId="0" quotePrefix="1" applyNumberFormat="1" applyFont="1" applyFill="1" applyBorder="1" applyAlignment="1">
      <alignment horizontal="center" vertical="center"/>
    </xf>
    <xf numFmtId="3" fontId="34" fillId="0" borderId="12" xfId="0" quotePrefix="1" applyNumberFormat="1" applyFont="1" applyBorder="1" applyAlignment="1">
      <alignment horizontal="left" vertical="center" wrapText="1"/>
    </xf>
  </cellXfs>
  <cellStyles count="46">
    <cellStyle name="20% - Isticanje1" xfId="19" builtinId="30" customBuiltin="1"/>
    <cellStyle name="20% - Isticanje2" xfId="23" builtinId="34" customBuiltin="1"/>
    <cellStyle name="20% - Isticanje3" xfId="27" builtinId="38" customBuiltin="1"/>
    <cellStyle name="20% - Isticanje4" xfId="31" builtinId="42" customBuiltin="1"/>
    <cellStyle name="20% - Isticanje5" xfId="35" builtinId="46" customBuiltin="1"/>
    <cellStyle name="20% - Isticanje6" xfId="39" builtinId="50" customBuiltin="1"/>
    <cellStyle name="40% - Isticanje1" xfId="20" builtinId="31" customBuiltin="1"/>
    <cellStyle name="40% - Isticanje2" xfId="24" builtinId="35" customBuiltin="1"/>
    <cellStyle name="40% - Isticanje3" xfId="28" builtinId="39" customBuiltin="1"/>
    <cellStyle name="40% - Isticanje4" xfId="32" builtinId="43" customBuiltin="1"/>
    <cellStyle name="40% - Isticanje5" xfId="36" builtinId="47" customBuiltin="1"/>
    <cellStyle name="40% - Isticanje6" xfId="40" builtinId="51" customBuiltin="1"/>
    <cellStyle name="60% - Isticanje1" xfId="21" builtinId="32" customBuiltin="1"/>
    <cellStyle name="60% - Isticanje2" xfId="25" builtinId="36" customBuiltin="1"/>
    <cellStyle name="60% - Isticanje3" xfId="29" builtinId="40" customBuiltin="1"/>
    <cellStyle name="60% - Isticanje4" xfId="33" builtinId="44" customBuiltin="1"/>
    <cellStyle name="60% - Isticanje5" xfId="37" builtinId="48" customBuiltin="1"/>
    <cellStyle name="60% - Isticanje6" xfId="41" builtinId="52" customBuiltin="1"/>
    <cellStyle name="Bilješka" xfId="15" builtinId="10" customBuiltin="1"/>
    <cellStyle name="Dobro" xfId="6" builtinId="26" customBuiltin="1"/>
    <cellStyle name="Isticanje1" xfId="18" builtinId="29" customBuiltin="1"/>
    <cellStyle name="Isticanje2" xfId="22" builtinId="33" customBuiltin="1"/>
    <cellStyle name="Isticanje3" xfId="26" builtinId="37" customBuiltin="1"/>
    <cellStyle name="Isticanje4" xfId="30" builtinId="41" customBuiltin="1"/>
    <cellStyle name="Isticanje5" xfId="34" builtinId="45" customBuiltin="1"/>
    <cellStyle name="Isticanje6" xfId="38" builtinId="49" customBuiltin="1"/>
    <cellStyle name="Izlaz" xfId="10" builtinId="21" customBuiltin="1"/>
    <cellStyle name="Izračun" xfId="11" builtinId="22" customBuiltin="1"/>
    <cellStyle name="Loše" xfId="7" builtinId="27" customBuiltin="1"/>
    <cellStyle name="Naslov" xfId="1" builtinId="15" customBuiltin="1"/>
    <cellStyle name="Naslov 1" xfId="2" builtinId="16" customBuiltin="1"/>
    <cellStyle name="Naslov 2" xfId="3" builtinId="17" customBuiltin="1"/>
    <cellStyle name="Naslov 3" xfId="4" builtinId="18" customBuiltin="1"/>
    <cellStyle name="Naslov 4" xfId="5" builtinId="19" customBuiltin="1"/>
    <cellStyle name="Neutralno" xfId="8" builtinId="28" customBuiltin="1"/>
    <cellStyle name="Normal 3 2" xfId="42" xr:uid="{00000000-0005-0000-0000-000023000000}"/>
    <cellStyle name="Normalno" xfId="0" builtinId="0"/>
    <cellStyle name="Obično_bilanca" xfId="45" xr:uid="{00000000-0005-0000-0000-000025000000}"/>
    <cellStyle name="Povezana ćelija" xfId="12" builtinId="24" customBuiltin="1"/>
    <cellStyle name="Provjera ćelije" xfId="13" builtinId="23" customBuiltin="1"/>
    <cellStyle name="Tekst objašnjenja" xfId="16" builtinId="53" customBuiltin="1"/>
    <cellStyle name="Tekst upozorenja" xfId="14" builtinId="11" customBuiltin="1"/>
    <cellStyle name="Ukupni zbroj" xfId="17" builtinId="25" customBuiltin="1"/>
    <cellStyle name="Unos" xfId="9" builtinId="20" customBuiltin="1"/>
    <cellStyle name="Valuta" xfId="44" builtinId="4"/>
    <cellStyle name="Zarez" xfId="43" builtinId="3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4"/>
  <sheetViews>
    <sheetView tabSelected="1" zoomScaleNormal="100" workbookViewId="0">
      <selection activeCell="H17" sqref="H17"/>
    </sheetView>
  </sheetViews>
  <sheetFormatPr defaultColWidth="9.1796875" defaultRowHeight="11.5" x14ac:dyDescent="0.25"/>
  <cols>
    <col min="1" max="1" width="38.453125" style="1" customWidth="1"/>
    <col min="2" max="2" width="16.81640625" style="1" customWidth="1"/>
    <col min="3" max="3" width="17.453125" style="1" customWidth="1"/>
    <col min="4" max="4" width="17.1796875" style="1" customWidth="1"/>
    <col min="5" max="5" width="12" style="1" customWidth="1"/>
    <col min="6" max="6" width="11.81640625" style="1" customWidth="1"/>
    <col min="7" max="16384" width="9.1796875" style="1"/>
  </cols>
  <sheetData>
    <row r="1" spans="1:6" ht="90.75" customHeight="1" thickBot="1" x14ac:dyDescent="0.3">
      <c r="A1" s="229" t="s">
        <v>243</v>
      </c>
      <c r="B1" s="229"/>
      <c r="C1" s="229"/>
      <c r="D1" s="229"/>
      <c r="E1" s="229"/>
      <c r="F1" s="229"/>
    </row>
    <row r="2" spans="1:6" ht="17.5" x14ac:dyDescent="0.25">
      <c r="A2" s="172"/>
      <c r="B2" s="172"/>
      <c r="C2" s="172" t="s">
        <v>211</v>
      </c>
      <c r="D2" s="172"/>
      <c r="E2" s="172"/>
      <c r="F2" s="172"/>
    </row>
    <row r="3" spans="1:6" s="173" customFormat="1" ht="20" x14ac:dyDescent="0.35">
      <c r="A3" s="230" t="s">
        <v>212</v>
      </c>
      <c r="B3" s="230"/>
      <c r="C3" s="230"/>
      <c r="D3" s="230"/>
      <c r="E3" s="230"/>
      <c r="F3" s="230"/>
    </row>
    <row r="4" spans="1:6" ht="17.5" hidden="1" x14ac:dyDescent="0.25">
      <c r="A4" s="174"/>
      <c r="B4" s="174"/>
      <c r="C4" s="174"/>
      <c r="D4" s="174"/>
      <c r="E4" s="174"/>
      <c r="F4" s="174"/>
    </row>
    <row r="5" spans="1:6" ht="17.5" x14ac:dyDescent="0.35">
      <c r="A5" s="231" t="s">
        <v>213</v>
      </c>
      <c r="B5" s="232"/>
      <c r="C5" s="232"/>
      <c r="D5" s="232"/>
      <c r="E5" s="232"/>
      <c r="F5" s="233"/>
    </row>
    <row r="6" spans="1:6" s="177" customFormat="1" ht="46" x14ac:dyDescent="0.25">
      <c r="A6" s="175" t="s">
        <v>0</v>
      </c>
      <c r="B6" s="176" t="s">
        <v>214</v>
      </c>
      <c r="C6" s="176" t="s">
        <v>241</v>
      </c>
      <c r="D6" s="176" t="s">
        <v>234</v>
      </c>
      <c r="E6" s="176" t="s">
        <v>239</v>
      </c>
      <c r="F6" s="176" t="s">
        <v>240</v>
      </c>
    </row>
    <row r="7" spans="1:6" s="181" customFormat="1" ht="13" x14ac:dyDescent="0.25">
      <c r="A7" s="178" t="s">
        <v>213</v>
      </c>
      <c r="B7" s="179"/>
      <c r="C7" s="179"/>
      <c r="D7" s="179"/>
      <c r="E7" s="179"/>
      <c r="F7" s="180"/>
    </row>
    <row r="8" spans="1:6" s="181" customFormat="1" ht="14" x14ac:dyDescent="0.3">
      <c r="A8" s="182" t="s">
        <v>215</v>
      </c>
      <c r="B8" s="183">
        <v>2323572.71</v>
      </c>
      <c r="C8" s="183">
        <v>3364856.9</v>
      </c>
      <c r="D8" s="183">
        <v>3570651.73</v>
      </c>
      <c r="E8" s="183">
        <f>+D8/B8*100</f>
        <v>153.67075515360139</v>
      </c>
      <c r="F8" s="183">
        <f>+D8/C8*100</f>
        <v>106.11600540872928</v>
      </c>
    </row>
    <row r="9" spans="1:6" s="181" customFormat="1" ht="14" x14ac:dyDescent="0.3">
      <c r="A9" s="182" t="s">
        <v>216</v>
      </c>
      <c r="B9" s="183">
        <v>0</v>
      </c>
      <c r="C9" s="183">
        <v>0</v>
      </c>
      <c r="D9" s="183">
        <v>0</v>
      </c>
      <c r="E9" s="183">
        <v>0</v>
      </c>
      <c r="F9" s="183">
        <v>0</v>
      </c>
    </row>
    <row r="10" spans="1:6" s="181" customFormat="1" ht="14" x14ac:dyDescent="0.3">
      <c r="A10" s="184" t="s">
        <v>217</v>
      </c>
      <c r="B10" s="185">
        <f>+B8+B9</f>
        <v>2323572.71</v>
      </c>
      <c r="C10" s="185">
        <f>+C8+C9</f>
        <v>3364856.9</v>
      </c>
      <c r="D10" s="185">
        <f>+D8+D9</f>
        <v>3570651.73</v>
      </c>
      <c r="E10" s="185">
        <f>+D10/B10*100</f>
        <v>153.67075515360139</v>
      </c>
      <c r="F10" s="185">
        <f>+D10/C10*100</f>
        <v>106.11600540872928</v>
      </c>
    </row>
    <row r="11" spans="1:6" s="181" customFormat="1" ht="14" x14ac:dyDescent="0.3">
      <c r="A11" s="182" t="s">
        <v>218</v>
      </c>
      <c r="B11" s="183">
        <v>2316551.71</v>
      </c>
      <c r="C11" s="183">
        <v>2528496.89</v>
      </c>
      <c r="D11" s="183">
        <v>2776605.54</v>
      </c>
      <c r="E11" s="183">
        <f>+D11/B11*100</f>
        <v>119.85942416109503</v>
      </c>
      <c r="F11" s="183">
        <f>+D11/C11*100</f>
        <v>109.81249575513617</v>
      </c>
    </row>
    <row r="12" spans="1:6" s="181" customFormat="1" ht="14" x14ac:dyDescent="0.3">
      <c r="A12" s="182" t="s">
        <v>219</v>
      </c>
      <c r="B12" s="183">
        <v>15945.49</v>
      </c>
      <c r="C12" s="183">
        <v>1341522.58</v>
      </c>
      <c r="D12" s="183">
        <v>1235709.27</v>
      </c>
      <c r="E12" s="183">
        <f>+D12/B12*100</f>
        <v>7749.5848042299112</v>
      </c>
      <c r="F12" s="183">
        <f>+D12/C12*100</f>
        <v>92.112446590351098</v>
      </c>
    </row>
    <row r="13" spans="1:6" s="181" customFormat="1" ht="14" x14ac:dyDescent="0.3">
      <c r="A13" s="184" t="s">
        <v>220</v>
      </c>
      <c r="B13" s="185">
        <f>+B11+B12</f>
        <v>2332497.2000000002</v>
      </c>
      <c r="C13" s="185">
        <f>+C11+C12</f>
        <v>3870019.47</v>
      </c>
      <c r="D13" s="185">
        <f>+D11+D12</f>
        <v>4012314.81</v>
      </c>
      <c r="E13" s="185">
        <f>+D13/B13*100</f>
        <v>172.01799041816642</v>
      </c>
      <c r="F13" s="185">
        <f>+D13/C13*100</f>
        <v>103.676863672213</v>
      </c>
    </row>
    <row r="14" spans="1:6" s="187" customFormat="1" ht="14" x14ac:dyDescent="0.3">
      <c r="A14" s="186" t="s">
        <v>221</v>
      </c>
      <c r="B14" s="223">
        <f>+B10-B13</f>
        <v>-8924.4900000002235</v>
      </c>
      <c r="C14" s="223">
        <f>+C10-C13</f>
        <v>-505162.5700000003</v>
      </c>
      <c r="D14" s="223">
        <f>+D10-D13</f>
        <v>-441663.08000000007</v>
      </c>
      <c r="E14" s="218">
        <f>+D14/B14*100</f>
        <v>4948.888732017057</v>
      </c>
      <c r="F14" s="218">
        <f>+D14/C14*100</f>
        <v>87.429890144077731</v>
      </c>
    </row>
    <row r="15" spans="1:6" s="187" customFormat="1" ht="14" x14ac:dyDescent="0.3">
      <c r="A15" s="188"/>
      <c r="B15" s="189"/>
      <c r="C15" s="189"/>
      <c r="D15" s="189"/>
      <c r="E15" s="189"/>
      <c r="F15" s="190"/>
    </row>
    <row r="18" spans="1:6" ht="17.5" x14ac:dyDescent="0.25">
      <c r="A18" s="234" t="s">
        <v>6</v>
      </c>
      <c r="B18" s="234"/>
      <c r="C18" s="234"/>
      <c r="D18" s="234"/>
      <c r="E18" s="234"/>
      <c r="F18" s="234"/>
    </row>
    <row r="19" spans="1:6" ht="46" x14ac:dyDescent="0.25">
      <c r="A19" s="175" t="s">
        <v>0</v>
      </c>
      <c r="B19" s="176" t="s">
        <v>214</v>
      </c>
      <c r="C19" s="176" t="s">
        <v>241</v>
      </c>
      <c r="D19" s="176" t="s">
        <v>234</v>
      </c>
      <c r="E19" s="176" t="s">
        <v>238</v>
      </c>
      <c r="F19" s="176" t="s">
        <v>240</v>
      </c>
    </row>
    <row r="20" spans="1:6" ht="13.5" x14ac:dyDescent="0.25">
      <c r="A20" s="191" t="s">
        <v>222</v>
      </c>
      <c r="B20" s="192"/>
      <c r="C20" s="192"/>
      <c r="D20" s="192"/>
      <c r="E20" s="192"/>
      <c r="F20" s="192"/>
    </row>
    <row r="21" spans="1:6" ht="14" x14ac:dyDescent="0.3">
      <c r="A21" s="193" t="s">
        <v>223</v>
      </c>
      <c r="B21" s="194">
        <v>0</v>
      </c>
      <c r="C21" s="195">
        <v>520000</v>
      </c>
      <c r="D21" s="195">
        <v>430332.69</v>
      </c>
      <c r="E21" s="195">
        <v>0</v>
      </c>
      <c r="F21" s="195">
        <f>+D21/C21*100</f>
        <v>82.756286538461538</v>
      </c>
    </row>
    <row r="22" spans="1:6" s="198" customFormat="1" ht="14" x14ac:dyDescent="0.3">
      <c r="A22" s="196" t="s">
        <v>224</v>
      </c>
      <c r="B22" s="197">
        <v>0</v>
      </c>
      <c r="C22" s="197">
        <v>0</v>
      </c>
      <c r="D22" s="197">
        <v>0</v>
      </c>
      <c r="E22" s="197">
        <v>0</v>
      </c>
      <c r="F22" s="197">
        <v>0</v>
      </c>
    </row>
    <row r="23" spans="1:6" s="198" customFormat="1" ht="14" x14ac:dyDescent="0.3">
      <c r="A23" s="199" t="s">
        <v>225</v>
      </c>
      <c r="B23" s="217">
        <v>0</v>
      </c>
      <c r="C23" s="217">
        <f>+C21</f>
        <v>520000</v>
      </c>
      <c r="D23" s="217">
        <f>+D21</f>
        <v>430332.69</v>
      </c>
      <c r="E23" s="217">
        <v>0</v>
      </c>
      <c r="F23" s="217">
        <f>+D23/C23*100</f>
        <v>82.756286538461538</v>
      </c>
    </row>
    <row r="24" spans="1:6" s="198" customFormat="1" ht="14" x14ac:dyDescent="0.3">
      <c r="A24" s="200"/>
      <c r="B24" s="201"/>
      <c r="C24" s="201"/>
      <c r="D24" s="201"/>
      <c r="E24" s="201"/>
      <c r="F24" s="201"/>
    </row>
    <row r="25" spans="1:6" s="198" customFormat="1" ht="14" hidden="1" x14ac:dyDescent="0.3">
      <c r="A25" s="200"/>
      <c r="B25" s="201"/>
      <c r="C25" s="201"/>
      <c r="D25" s="201"/>
      <c r="E25" s="201"/>
      <c r="F25" s="201"/>
    </row>
    <row r="26" spans="1:6" ht="17.5" x14ac:dyDescent="0.35">
      <c r="A26" s="235" t="s">
        <v>226</v>
      </c>
      <c r="B26" s="235"/>
      <c r="C26" s="235"/>
      <c r="D26" s="235"/>
      <c r="E26" s="235"/>
      <c r="F26" s="235"/>
    </row>
    <row r="27" spans="1:6" s="202" customFormat="1" ht="46" x14ac:dyDescent="0.35">
      <c r="A27" s="175"/>
      <c r="B27" s="176" t="s">
        <v>214</v>
      </c>
      <c r="C27" s="176" t="s">
        <v>241</v>
      </c>
      <c r="D27" s="176" t="s">
        <v>234</v>
      </c>
      <c r="E27" s="176" t="s">
        <v>238</v>
      </c>
      <c r="F27" s="176" t="s">
        <v>240</v>
      </c>
    </row>
    <row r="28" spans="1:6" s="202" customFormat="1" ht="17.5" x14ac:dyDescent="0.35">
      <c r="A28" s="203" t="s">
        <v>227</v>
      </c>
      <c r="B28" s="224">
        <f>+B29-B30</f>
        <v>-6912.93</v>
      </c>
      <c r="C28" s="224">
        <f>+C29-C30</f>
        <v>-15837.43</v>
      </c>
      <c r="D28" s="224">
        <f>+D29-D30</f>
        <v>-15837.43</v>
      </c>
      <c r="E28" s="204">
        <f>+D28/B28*100</f>
        <v>229.09866004718694</v>
      </c>
      <c r="F28" s="204">
        <f>+D28/C28*100</f>
        <v>100</v>
      </c>
    </row>
    <row r="29" spans="1:6" s="207" customFormat="1" ht="28.5" x14ac:dyDescent="0.35">
      <c r="A29" s="205" t="s">
        <v>228</v>
      </c>
      <c r="B29" s="206">
        <f>3235.28+14049.64+1392.65</f>
        <v>18677.57</v>
      </c>
      <c r="C29" s="206">
        <v>15316.8</v>
      </c>
      <c r="D29" s="206">
        <v>15316.8</v>
      </c>
      <c r="E29" s="206">
        <f>+D29/B29*100</f>
        <v>82.006385198931113</v>
      </c>
      <c r="F29" s="206">
        <f>+D29/C29*100</f>
        <v>100</v>
      </c>
    </row>
    <row r="30" spans="1:6" s="208" customFormat="1" ht="14" x14ac:dyDescent="0.3">
      <c r="A30" s="205" t="s">
        <v>229</v>
      </c>
      <c r="B30" s="206">
        <v>25590.5</v>
      </c>
      <c r="C30" s="206">
        <v>31154.23</v>
      </c>
      <c r="D30" s="206">
        <v>31154.23</v>
      </c>
      <c r="E30" s="206">
        <f>+D30/B30*100</f>
        <v>121.74138840585374</v>
      </c>
      <c r="F30" s="206">
        <f>+D30/C30*100</f>
        <v>100</v>
      </c>
    </row>
    <row r="31" spans="1:6" s="208" customFormat="1" ht="17.5" x14ac:dyDescent="0.35">
      <c r="A31" s="236" t="s">
        <v>230</v>
      </c>
      <c r="B31" s="236"/>
      <c r="C31" s="236"/>
      <c r="D31" s="236"/>
      <c r="E31" s="236"/>
      <c r="F31" s="236"/>
    </row>
    <row r="32" spans="1:6" hidden="1" x14ac:dyDescent="0.25"/>
    <row r="34" spans="1:11" ht="43.5" customHeight="1" x14ac:dyDescent="0.25">
      <c r="A34" s="175" t="s">
        <v>0</v>
      </c>
      <c r="B34" s="175" t="s">
        <v>236</v>
      </c>
      <c r="C34" s="176" t="s">
        <v>241</v>
      </c>
      <c r="D34" s="175" t="s">
        <v>237</v>
      </c>
      <c r="E34" s="176" t="s">
        <v>238</v>
      </c>
      <c r="F34" s="176" t="s">
        <v>235</v>
      </c>
      <c r="I34" s="219"/>
    </row>
    <row r="35" spans="1:11" s="209" customFormat="1" ht="17.5" x14ac:dyDescent="0.35">
      <c r="A35" s="228" t="s">
        <v>230</v>
      </c>
      <c r="B35" s="228"/>
      <c r="C35" s="228"/>
      <c r="D35" s="228"/>
      <c r="E35" s="228"/>
      <c r="F35" s="228"/>
      <c r="I35" s="220"/>
    </row>
    <row r="36" spans="1:11" hidden="1" x14ac:dyDescent="0.25">
      <c r="A36" s="210"/>
      <c r="B36" s="210"/>
      <c r="C36" s="210"/>
      <c r="D36" s="210"/>
      <c r="E36" s="210"/>
      <c r="F36" s="210"/>
      <c r="I36" s="219"/>
    </row>
    <row r="37" spans="1:11" s="202" customFormat="1" ht="28" x14ac:dyDescent="0.35">
      <c r="A37" s="226" t="s">
        <v>231</v>
      </c>
      <c r="B37" s="225">
        <f>+B38-B39</f>
        <v>-15837.43</v>
      </c>
      <c r="C37" s="225">
        <f>+C38-C39</f>
        <v>-15837.43</v>
      </c>
      <c r="D37" s="225">
        <f>+D38-D39</f>
        <v>-27167.820000000007</v>
      </c>
      <c r="E37" s="211">
        <f>+D37/B37*100</f>
        <v>171.54184738306662</v>
      </c>
      <c r="F37" s="211">
        <f>+D37/C37*100</f>
        <v>171.54184738306662</v>
      </c>
      <c r="I37" s="221"/>
    </row>
    <row r="38" spans="1:11" s="207" customFormat="1" ht="15.5" x14ac:dyDescent="0.35">
      <c r="A38" s="212" t="s">
        <v>232</v>
      </c>
      <c r="B38" s="213">
        <v>15316.8</v>
      </c>
      <c r="C38" s="213">
        <v>15316.8</v>
      </c>
      <c r="D38" s="213">
        <v>464605.35</v>
      </c>
      <c r="E38" s="213">
        <f>+D38/B38*100</f>
        <v>3033.3055860231902</v>
      </c>
      <c r="F38" s="213">
        <f>+D38/C38*100</f>
        <v>3033.3055860231902</v>
      </c>
      <c r="K38" s="207">
        <v>3</v>
      </c>
    </row>
    <row r="39" spans="1:11" s="208" customFormat="1" ht="14" x14ac:dyDescent="0.3">
      <c r="A39" s="205" t="s">
        <v>233</v>
      </c>
      <c r="B39" s="213">
        <v>31154.23</v>
      </c>
      <c r="C39" s="213">
        <v>31154.23</v>
      </c>
      <c r="D39" s="206">
        <f>457240.68+34532.49</f>
        <v>491773.17</v>
      </c>
      <c r="E39" s="206">
        <f>+D39/B39*100</f>
        <v>1578.5117141396208</v>
      </c>
      <c r="F39" s="213">
        <f>+D39/C39*100</f>
        <v>1578.5117141396208</v>
      </c>
      <c r="I39" s="222"/>
    </row>
    <row r="41" spans="1:11" ht="12.5" x14ac:dyDescent="0.25">
      <c r="A41" s="214"/>
    </row>
    <row r="42" spans="1:11" x14ac:dyDescent="0.25">
      <c r="D42" s="215"/>
    </row>
    <row r="44" spans="1:11" ht="13.5" x14ac:dyDescent="0.3">
      <c r="D44" s="216"/>
    </row>
  </sheetData>
  <mergeCells count="7">
    <mergeCell ref="A35:F35"/>
    <mergeCell ref="A1:F1"/>
    <mergeCell ref="A3:F3"/>
    <mergeCell ref="A5:F5"/>
    <mergeCell ref="A18:F18"/>
    <mergeCell ref="A26:F26"/>
    <mergeCell ref="A31:F31"/>
  </mergeCells>
  <pageMargins left="0.70866141732283472" right="0.70866141732283472" top="0.74803149606299213" bottom="0.74803149606299213" header="0.31496062992125984" footer="0.31496062992125984"/>
  <pageSetup paperSize="9" scale="76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D2:I30"/>
  <sheetViews>
    <sheetView topLeftCell="A6" zoomScaleNormal="100" workbookViewId="0">
      <selection activeCell="E14" sqref="E14"/>
    </sheetView>
  </sheetViews>
  <sheetFormatPr defaultRowHeight="14.5" x14ac:dyDescent="0.35"/>
  <cols>
    <col min="4" max="4" width="44.453125" customWidth="1"/>
    <col min="5" max="5" width="20.7265625" customWidth="1"/>
    <col min="6" max="6" width="27.54296875" customWidth="1"/>
    <col min="7" max="7" width="15.54296875" customWidth="1"/>
    <col min="8" max="8" width="18.7265625" customWidth="1"/>
    <col min="9" max="9" width="22.26953125" customWidth="1"/>
  </cols>
  <sheetData>
    <row r="2" spans="4:5" ht="15.5" x14ac:dyDescent="0.35">
      <c r="D2" s="171" t="s">
        <v>203</v>
      </c>
    </row>
    <row r="7" spans="4:5" ht="15.5" x14ac:dyDescent="0.35">
      <c r="D7" s="123" t="s">
        <v>187</v>
      </c>
    </row>
    <row r="8" spans="4:5" ht="15" thickBot="1" x14ac:dyDescent="0.4"/>
    <row r="9" spans="4:5" ht="30" thickTop="1" thickBot="1" x14ac:dyDescent="0.4">
      <c r="D9" s="133" t="s">
        <v>202</v>
      </c>
      <c r="E9" s="124" t="s">
        <v>186</v>
      </c>
    </row>
    <row r="10" spans="4:5" ht="15" thickTop="1" x14ac:dyDescent="0.35">
      <c r="D10" s="135" t="s">
        <v>200</v>
      </c>
      <c r="E10" s="136">
        <v>912.52</v>
      </c>
    </row>
    <row r="11" spans="4:5" x14ac:dyDescent="0.35">
      <c r="D11" s="135" t="s">
        <v>199</v>
      </c>
      <c r="E11" s="136">
        <v>0</v>
      </c>
    </row>
    <row r="12" spans="4:5" x14ac:dyDescent="0.35">
      <c r="D12" s="137" t="s">
        <v>201</v>
      </c>
      <c r="E12" s="138">
        <v>5764.21</v>
      </c>
    </row>
    <row r="17" spans="4:9" ht="15.5" x14ac:dyDescent="0.35">
      <c r="D17" s="134" t="s">
        <v>204</v>
      </c>
      <c r="E17" s="125"/>
      <c r="F17" s="125"/>
      <c r="G17" s="125"/>
      <c r="H17" s="125"/>
      <c r="I17" s="125"/>
    </row>
    <row r="18" spans="4:9" ht="15" thickBot="1" x14ac:dyDescent="0.4">
      <c r="D18" s="126"/>
      <c r="E18" s="126"/>
      <c r="F18" s="126"/>
      <c r="G18" s="126"/>
      <c r="H18" s="126"/>
      <c r="I18" s="126"/>
    </row>
    <row r="19" spans="4:9" ht="46.5" thickBot="1" x14ac:dyDescent="0.4">
      <c r="D19" s="163" t="s">
        <v>188</v>
      </c>
      <c r="E19" s="127" t="s">
        <v>189</v>
      </c>
      <c r="F19" s="127" t="s">
        <v>190</v>
      </c>
      <c r="G19" s="127" t="s">
        <v>191</v>
      </c>
      <c r="H19" s="127" t="s">
        <v>192</v>
      </c>
      <c r="I19" s="166" t="s">
        <v>193</v>
      </c>
    </row>
    <row r="20" spans="4:9" ht="86.25" customHeight="1" thickBot="1" x14ac:dyDescent="0.4">
      <c r="D20" s="164" t="s">
        <v>194</v>
      </c>
      <c r="E20" s="128" t="s">
        <v>195</v>
      </c>
      <c r="F20" s="128" t="s">
        <v>196</v>
      </c>
      <c r="G20" s="128" t="s">
        <v>197</v>
      </c>
      <c r="H20" s="129">
        <v>430332.69</v>
      </c>
      <c r="I20" s="167">
        <v>430332.69</v>
      </c>
    </row>
    <row r="21" spans="4:9" ht="15" thickBot="1" x14ac:dyDescent="0.4">
      <c r="D21" s="165"/>
      <c r="E21" s="130"/>
      <c r="F21" s="130"/>
      <c r="G21" s="131" t="s">
        <v>198</v>
      </c>
      <c r="H21" s="132">
        <f>SUM(H20:H20)</f>
        <v>430332.69</v>
      </c>
      <c r="I21" s="168">
        <f>SUM(I20:I20)</f>
        <v>430332.69</v>
      </c>
    </row>
    <row r="25" spans="4:9" ht="15.5" x14ac:dyDescent="0.35">
      <c r="D25" s="123" t="s">
        <v>206</v>
      </c>
    </row>
    <row r="27" spans="4:9" ht="29" x14ac:dyDescent="0.35">
      <c r="D27" s="169" t="s">
        <v>207</v>
      </c>
      <c r="E27" s="170">
        <v>19296.48</v>
      </c>
    </row>
    <row r="28" spans="4:9" x14ac:dyDescent="0.35">
      <c r="D28" s="169" t="s">
        <v>208</v>
      </c>
      <c r="E28" s="170">
        <v>1382370.01</v>
      </c>
    </row>
    <row r="29" spans="4:9" x14ac:dyDescent="0.35">
      <c r="D29" s="169" t="s">
        <v>209</v>
      </c>
      <c r="E29" s="170">
        <v>1401503.35</v>
      </c>
    </row>
    <row r="30" spans="4:9" ht="29" x14ac:dyDescent="0.35">
      <c r="D30" s="169" t="s">
        <v>210</v>
      </c>
      <c r="E30" s="170">
        <v>163.13999999999999</v>
      </c>
    </row>
  </sheetData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07"/>
  <sheetViews>
    <sheetView topLeftCell="A4" zoomScaleNormal="100" workbookViewId="0">
      <selection activeCell="B124" sqref="B124"/>
    </sheetView>
  </sheetViews>
  <sheetFormatPr defaultColWidth="9.1796875" defaultRowHeight="11.5" x14ac:dyDescent="0.25"/>
  <cols>
    <col min="1" max="1" width="44.26953125" style="1" customWidth="1"/>
    <col min="2" max="2" width="28.26953125" style="1" customWidth="1"/>
    <col min="3" max="3" width="26.81640625" style="1" customWidth="1"/>
    <col min="4" max="4" width="27" style="1" customWidth="1"/>
    <col min="5" max="5" width="16.81640625" style="1" customWidth="1"/>
    <col min="6" max="6" width="22" style="1" customWidth="1"/>
    <col min="7" max="16384" width="9.1796875" style="1"/>
  </cols>
  <sheetData>
    <row r="1" spans="1:7" ht="28.5" customHeight="1" x14ac:dyDescent="0.25">
      <c r="A1" s="237" t="s">
        <v>9</v>
      </c>
      <c r="B1" s="237"/>
      <c r="C1" s="237"/>
      <c r="D1" s="237"/>
      <c r="E1" s="237"/>
      <c r="F1" s="237"/>
      <c r="G1" s="237"/>
    </row>
    <row r="2" spans="1:7" ht="32.25" customHeight="1" x14ac:dyDescent="0.25">
      <c r="A2" s="237" t="s">
        <v>100</v>
      </c>
      <c r="B2" s="237"/>
      <c r="C2" s="237"/>
      <c r="D2" s="237"/>
      <c r="E2" s="237"/>
      <c r="F2" s="237"/>
      <c r="G2" s="237"/>
    </row>
    <row r="3" spans="1:7" ht="23.25" customHeight="1" x14ac:dyDescent="0.25"/>
    <row r="4" spans="1:7" ht="48" customHeight="1" thickBot="1" x14ac:dyDescent="0.3">
      <c r="A4" s="237" t="s">
        <v>101</v>
      </c>
      <c r="B4" s="237"/>
      <c r="C4" s="237"/>
      <c r="D4" s="237"/>
      <c r="E4" s="237"/>
      <c r="F4" s="237"/>
      <c r="G4" s="237"/>
    </row>
    <row r="5" spans="1:7" ht="36" customHeight="1" thickBot="1" x14ac:dyDescent="0.3">
      <c r="A5" s="141" t="s">
        <v>0</v>
      </c>
      <c r="B5" s="24" t="s">
        <v>170</v>
      </c>
      <c r="C5" s="24" t="s">
        <v>242</v>
      </c>
      <c r="D5" s="24" t="s">
        <v>171</v>
      </c>
      <c r="E5" s="24" t="s">
        <v>173</v>
      </c>
      <c r="F5" s="24" t="s">
        <v>173</v>
      </c>
    </row>
    <row r="6" spans="1:7" ht="15" customHeight="1" x14ac:dyDescent="0.25">
      <c r="A6" s="142">
        <v>1</v>
      </c>
      <c r="B6" s="25">
        <v>2</v>
      </c>
      <c r="C6" s="25">
        <v>3</v>
      </c>
      <c r="D6" s="25">
        <v>4</v>
      </c>
      <c r="E6" s="25" t="s">
        <v>172</v>
      </c>
      <c r="F6" s="25" t="s">
        <v>174</v>
      </c>
    </row>
    <row r="7" spans="1:7" ht="13" x14ac:dyDescent="0.3">
      <c r="A7" s="143" t="s">
        <v>1</v>
      </c>
      <c r="B7" s="107">
        <f>+B8+B16+B19+B22+B28</f>
        <v>2323572.7100000004</v>
      </c>
      <c r="C7" s="107">
        <v>3364856.9</v>
      </c>
      <c r="D7" s="107">
        <f>+D8+D16+D19+D22+D28</f>
        <v>3570651.73</v>
      </c>
      <c r="E7" s="107">
        <f>+D7/B7*100</f>
        <v>153.67075515360133</v>
      </c>
      <c r="F7" s="112">
        <f>+D7/C7*100</f>
        <v>106.11600540872928</v>
      </c>
    </row>
    <row r="8" spans="1:7" ht="19.5" x14ac:dyDescent="0.25">
      <c r="A8" s="144" t="s">
        <v>11</v>
      </c>
      <c r="B8" s="100">
        <v>2120922.48</v>
      </c>
      <c r="C8" s="100">
        <v>2416072.81</v>
      </c>
      <c r="D8" s="100">
        <v>2621652.21</v>
      </c>
      <c r="E8" s="100">
        <v>123.61</v>
      </c>
      <c r="F8" s="99">
        <v>108.51</v>
      </c>
    </row>
    <row r="9" spans="1:7" ht="19.5" x14ac:dyDescent="0.25">
      <c r="A9" s="145" t="s">
        <v>12</v>
      </c>
      <c r="B9" s="11">
        <v>269.18</v>
      </c>
      <c r="C9" s="9"/>
      <c r="D9" s="9"/>
      <c r="E9" s="90"/>
      <c r="F9" s="91"/>
    </row>
    <row r="10" spans="1:7" x14ac:dyDescent="0.25">
      <c r="A10" s="146" t="s">
        <v>13</v>
      </c>
      <c r="B10" s="11">
        <v>269.18</v>
      </c>
      <c r="C10" s="9"/>
      <c r="D10" s="9"/>
      <c r="E10" s="90"/>
      <c r="F10" s="91"/>
    </row>
    <row r="11" spans="1:7" ht="19.5" x14ac:dyDescent="0.25">
      <c r="A11" s="145" t="s">
        <v>14</v>
      </c>
      <c r="B11" s="10">
        <v>2120653.2999999998</v>
      </c>
      <c r="C11" s="10">
        <v>2177141.06</v>
      </c>
      <c r="D11" s="10">
        <v>2424426.12</v>
      </c>
      <c r="E11" s="10">
        <v>114.32</v>
      </c>
      <c r="F11" s="89">
        <v>111.36</v>
      </c>
    </row>
    <row r="12" spans="1:7" ht="19.5" x14ac:dyDescent="0.25">
      <c r="A12" s="146" t="s">
        <v>15</v>
      </c>
      <c r="B12" s="10">
        <v>2119349.88</v>
      </c>
      <c r="C12" s="10">
        <v>2177008.34</v>
      </c>
      <c r="D12" s="10">
        <v>2423106.89</v>
      </c>
      <c r="E12" s="10">
        <v>114.33</v>
      </c>
      <c r="F12" s="89">
        <v>111.3</v>
      </c>
    </row>
    <row r="13" spans="1:7" ht="19.5" x14ac:dyDescent="0.25">
      <c r="A13" s="146" t="s">
        <v>16</v>
      </c>
      <c r="B13" s="10">
        <v>1303.42</v>
      </c>
      <c r="C13" s="11">
        <v>132.72</v>
      </c>
      <c r="D13" s="10">
        <v>1319.23</v>
      </c>
      <c r="E13" s="10">
        <v>101.21</v>
      </c>
      <c r="F13" s="89">
        <v>993.99</v>
      </c>
    </row>
    <row r="14" spans="1:7" x14ac:dyDescent="0.25">
      <c r="A14" s="145" t="s">
        <v>17</v>
      </c>
      <c r="B14" s="9"/>
      <c r="C14" s="10">
        <v>238931.75</v>
      </c>
      <c r="D14" s="10">
        <v>197226.09</v>
      </c>
      <c r="E14" s="90"/>
      <c r="F14" s="89">
        <v>82.54</v>
      </c>
    </row>
    <row r="15" spans="1:7" x14ac:dyDescent="0.25">
      <c r="A15" s="146" t="s">
        <v>18</v>
      </c>
      <c r="B15" s="9"/>
      <c r="C15" s="10">
        <v>238931.75</v>
      </c>
      <c r="D15" s="10">
        <v>197226.09</v>
      </c>
      <c r="E15" s="90"/>
      <c r="F15" s="89">
        <v>82.54</v>
      </c>
    </row>
    <row r="16" spans="1:7" x14ac:dyDescent="0.25">
      <c r="A16" s="144" t="s">
        <v>19</v>
      </c>
      <c r="B16" s="101">
        <v>0.1</v>
      </c>
      <c r="C16" s="101">
        <v>2</v>
      </c>
      <c r="D16" s="101">
        <v>5.1100000000000003</v>
      </c>
      <c r="E16" s="100">
        <v>5110</v>
      </c>
      <c r="F16" s="99">
        <v>255.5</v>
      </c>
    </row>
    <row r="17" spans="1:6" x14ac:dyDescent="0.25">
      <c r="A17" s="145" t="s">
        <v>20</v>
      </c>
      <c r="B17" s="11">
        <v>0.1</v>
      </c>
      <c r="C17" s="11">
        <v>2</v>
      </c>
      <c r="D17" s="11">
        <v>5.1100000000000003</v>
      </c>
      <c r="E17" s="10">
        <v>5110</v>
      </c>
      <c r="F17" s="89">
        <v>255.5</v>
      </c>
    </row>
    <row r="18" spans="1:6" x14ac:dyDescent="0.25">
      <c r="A18" s="146" t="s">
        <v>21</v>
      </c>
      <c r="B18" s="11">
        <v>0.1</v>
      </c>
      <c r="C18" s="11">
        <v>2</v>
      </c>
      <c r="D18" s="11">
        <v>5.1100000000000003</v>
      </c>
      <c r="E18" s="10">
        <v>5110</v>
      </c>
      <c r="F18" s="89">
        <v>255.5</v>
      </c>
    </row>
    <row r="19" spans="1:6" ht="19.5" x14ac:dyDescent="0.25">
      <c r="A19" s="144" t="s">
        <v>22</v>
      </c>
      <c r="B19" s="100">
        <v>26319.200000000001</v>
      </c>
      <c r="C19" s="100">
        <v>26650</v>
      </c>
      <c r="D19" s="100">
        <v>29368.22</v>
      </c>
      <c r="E19" s="100">
        <v>111.58</v>
      </c>
      <c r="F19" s="99">
        <v>110.2</v>
      </c>
    </row>
    <row r="20" spans="1:6" x14ac:dyDescent="0.25">
      <c r="A20" s="145" t="s">
        <v>23</v>
      </c>
      <c r="B20" s="10">
        <v>26319.200000000001</v>
      </c>
      <c r="C20" s="10">
        <v>26650</v>
      </c>
      <c r="D20" s="10">
        <v>29368.22</v>
      </c>
      <c r="E20" s="10">
        <v>111.58</v>
      </c>
      <c r="F20" s="89">
        <v>110.2</v>
      </c>
    </row>
    <row r="21" spans="1:6" x14ac:dyDescent="0.25">
      <c r="A21" s="146" t="s">
        <v>24</v>
      </c>
      <c r="B21" s="10">
        <v>26319.200000000001</v>
      </c>
      <c r="C21" s="10">
        <v>26650</v>
      </c>
      <c r="D21" s="10">
        <v>29368.22</v>
      </c>
      <c r="E21" s="10">
        <v>111.58</v>
      </c>
      <c r="F21" s="89">
        <v>110.2</v>
      </c>
    </row>
    <row r="22" spans="1:6" ht="19.5" x14ac:dyDescent="0.25">
      <c r="A22" s="144" t="s">
        <v>25</v>
      </c>
      <c r="B22" s="100">
        <v>20177.310000000001</v>
      </c>
      <c r="C22" s="100">
        <v>17598.82</v>
      </c>
      <c r="D22" s="100">
        <v>18029.830000000002</v>
      </c>
      <c r="E22" s="100">
        <v>89.36</v>
      </c>
      <c r="F22" s="99">
        <v>102.45</v>
      </c>
    </row>
    <row r="23" spans="1:6" x14ac:dyDescent="0.25">
      <c r="A23" s="145" t="s">
        <v>26</v>
      </c>
      <c r="B23" s="10">
        <v>18920.7</v>
      </c>
      <c r="C23" s="10">
        <v>14970.02</v>
      </c>
      <c r="D23" s="10">
        <v>15401.02</v>
      </c>
      <c r="E23" s="10">
        <v>81.400000000000006</v>
      </c>
      <c r="F23" s="89">
        <v>102.88</v>
      </c>
    </row>
    <row r="24" spans="1:6" x14ac:dyDescent="0.25">
      <c r="A24" s="146" t="s">
        <v>27</v>
      </c>
      <c r="B24" s="10">
        <v>18920.7</v>
      </c>
      <c r="C24" s="10">
        <v>14970.02</v>
      </c>
      <c r="D24" s="10">
        <v>15401.02</v>
      </c>
      <c r="E24" s="10">
        <v>81.400000000000006</v>
      </c>
      <c r="F24" s="89">
        <v>102.88</v>
      </c>
    </row>
    <row r="25" spans="1:6" ht="19.5" x14ac:dyDescent="0.25">
      <c r="A25" s="145" t="s">
        <v>28</v>
      </c>
      <c r="B25" s="10">
        <v>1256.6099999999999</v>
      </c>
      <c r="C25" s="10">
        <v>2628.8</v>
      </c>
      <c r="D25" s="10">
        <v>2628.81</v>
      </c>
      <c r="E25" s="10">
        <v>209.2</v>
      </c>
      <c r="F25" s="89">
        <v>100</v>
      </c>
    </row>
    <row r="26" spans="1:6" x14ac:dyDescent="0.25">
      <c r="A26" s="146" t="s">
        <v>29</v>
      </c>
      <c r="B26" s="11">
        <v>729.97</v>
      </c>
      <c r="C26" s="10">
        <v>1240.07</v>
      </c>
      <c r="D26" s="10">
        <v>1240.08</v>
      </c>
      <c r="E26" s="10">
        <v>169.88</v>
      </c>
      <c r="F26" s="89">
        <v>100</v>
      </c>
    </row>
    <row r="27" spans="1:6" x14ac:dyDescent="0.25">
      <c r="A27" s="146" t="s">
        <v>30</v>
      </c>
      <c r="B27" s="11">
        <v>526.64</v>
      </c>
      <c r="C27" s="10">
        <v>1388.73</v>
      </c>
      <c r="D27" s="10">
        <v>1388.73</v>
      </c>
      <c r="E27" s="10">
        <v>263.7</v>
      </c>
      <c r="F27" s="89">
        <v>100</v>
      </c>
    </row>
    <row r="28" spans="1:6" ht="19.5" x14ac:dyDescent="0.25">
      <c r="A28" s="144" t="s">
        <v>31</v>
      </c>
      <c r="B28" s="100">
        <f>+B29</f>
        <v>156153.62</v>
      </c>
      <c r="C28" s="100">
        <v>904533.27</v>
      </c>
      <c r="D28" s="100">
        <f>901670.58-74.22</f>
        <v>901596.36</v>
      </c>
      <c r="E28" s="100">
        <f>+D28/B28*100</f>
        <v>577.37781551269836</v>
      </c>
      <c r="F28" s="99">
        <f>+D28/C28*100</f>
        <v>99.675312108751939</v>
      </c>
    </row>
    <row r="29" spans="1:6" ht="19.5" x14ac:dyDescent="0.25">
      <c r="A29" s="145" t="s">
        <v>32</v>
      </c>
      <c r="B29" s="10">
        <f>+B30</f>
        <v>156153.62</v>
      </c>
      <c r="C29" s="10">
        <v>904533.27</v>
      </c>
      <c r="D29" s="10">
        <f>901670.58-74.22</f>
        <v>901596.36</v>
      </c>
      <c r="E29" s="10">
        <f>+D29/B29*100</f>
        <v>577.37781551269836</v>
      </c>
      <c r="F29" s="89">
        <f>+D29/C29*100</f>
        <v>99.675312108751939</v>
      </c>
    </row>
    <row r="30" spans="1:6" ht="19.5" x14ac:dyDescent="0.25">
      <c r="A30" s="146" t="s">
        <v>33</v>
      </c>
      <c r="B30" s="10">
        <f>60049.97+96103.65</f>
        <v>156153.62</v>
      </c>
      <c r="C30" s="10">
        <v>327551.15000000002</v>
      </c>
      <c r="D30" s="10">
        <f>324688.46-74.22</f>
        <v>324614.24000000005</v>
      </c>
      <c r="E30" s="10">
        <f>+D30/B30*100</f>
        <v>207.88134146361773</v>
      </c>
      <c r="F30" s="89">
        <v>99.13</v>
      </c>
    </row>
    <row r="31" spans="1:6" ht="19.5" x14ac:dyDescent="0.25">
      <c r="A31" s="146" t="s">
        <v>34</v>
      </c>
      <c r="B31" s="9"/>
      <c r="C31" s="10">
        <v>576982.12</v>
      </c>
      <c r="D31" s="10">
        <v>576982.12</v>
      </c>
      <c r="E31" s="90"/>
      <c r="F31" s="89">
        <v>100</v>
      </c>
    </row>
    <row r="32" spans="1:6" ht="13" x14ac:dyDescent="0.3">
      <c r="A32" s="143" t="s">
        <v>2</v>
      </c>
      <c r="B32" s="107">
        <f>+B7</f>
        <v>2323572.7100000004</v>
      </c>
      <c r="C32" s="107">
        <v>3364856.9</v>
      </c>
      <c r="D32" s="107">
        <f>+D7</f>
        <v>3570651.73</v>
      </c>
      <c r="E32" s="107">
        <f>+D32/B32*100</f>
        <v>153.67075515360133</v>
      </c>
      <c r="F32" s="112">
        <f>+D32/C32*100</f>
        <v>106.11600540872928</v>
      </c>
    </row>
    <row r="33" spans="1:7" ht="13" x14ac:dyDescent="0.3">
      <c r="A33" s="12"/>
      <c r="B33" s="13"/>
      <c r="C33" s="13"/>
      <c r="D33" s="13"/>
      <c r="E33" s="14"/>
      <c r="F33" s="15"/>
    </row>
    <row r="34" spans="1:7" ht="13" x14ac:dyDescent="0.3">
      <c r="A34" s="20"/>
      <c r="B34" s="21"/>
      <c r="C34" s="21"/>
      <c r="D34" s="21"/>
      <c r="E34" s="22"/>
      <c r="F34" s="23"/>
    </row>
    <row r="35" spans="1:7" ht="15.5" x14ac:dyDescent="0.25">
      <c r="A35" s="237" t="s">
        <v>102</v>
      </c>
      <c r="B35" s="238"/>
      <c r="C35" s="238"/>
      <c r="D35" s="238"/>
      <c r="E35" s="238"/>
      <c r="F35" s="238"/>
      <c r="G35" s="238"/>
    </row>
    <row r="36" spans="1:7" ht="13" x14ac:dyDescent="0.3">
      <c r="A36" s="20"/>
      <c r="B36" s="21"/>
      <c r="C36" s="21"/>
      <c r="D36" s="21"/>
      <c r="E36" s="22"/>
      <c r="F36" s="23"/>
    </row>
    <row r="37" spans="1:7" ht="13.5" thickBot="1" x14ac:dyDescent="0.35">
      <c r="A37" s="16"/>
      <c r="B37" s="17"/>
      <c r="C37" s="17"/>
      <c r="D37" s="17"/>
      <c r="E37" s="18"/>
      <c r="F37" s="19"/>
    </row>
    <row r="38" spans="1:7" ht="31.5" customHeight="1" thickBot="1" x14ac:dyDescent="0.3">
      <c r="A38" s="141" t="s">
        <v>0</v>
      </c>
      <c r="B38" s="24" t="s">
        <v>170</v>
      </c>
      <c r="C38" s="24" t="s">
        <v>242</v>
      </c>
      <c r="D38" s="24" t="s">
        <v>171</v>
      </c>
      <c r="E38" s="24" t="s">
        <v>173</v>
      </c>
      <c r="F38" s="24" t="s">
        <v>173</v>
      </c>
    </row>
    <row r="39" spans="1:7" ht="13.5" customHeight="1" x14ac:dyDescent="0.25">
      <c r="A39" s="142">
        <v>1</v>
      </c>
      <c r="B39" s="25">
        <v>2</v>
      </c>
      <c r="C39" s="25">
        <v>3</v>
      </c>
      <c r="D39" s="25">
        <v>4</v>
      </c>
      <c r="E39" s="25" t="s">
        <v>172</v>
      </c>
      <c r="F39" s="25" t="s">
        <v>174</v>
      </c>
    </row>
    <row r="40" spans="1:7" ht="13" x14ac:dyDescent="0.3">
      <c r="A40" s="143" t="s">
        <v>3</v>
      </c>
      <c r="B40" s="107">
        <v>2316551.71</v>
      </c>
      <c r="C40" s="107">
        <v>2528496.89</v>
      </c>
      <c r="D40" s="107">
        <v>2776605.54</v>
      </c>
      <c r="E40" s="107">
        <v>119.86</v>
      </c>
      <c r="F40" s="112">
        <v>109.81</v>
      </c>
    </row>
    <row r="41" spans="1:7" ht="13" x14ac:dyDescent="0.3">
      <c r="A41" s="147" t="s">
        <v>35</v>
      </c>
      <c r="B41" s="98">
        <v>2099475.5099999998</v>
      </c>
      <c r="C41" s="98">
        <v>2135687.87</v>
      </c>
      <c r="D41" s="98">
        <v>2381984.21</v>
      </c>
      <c r="E41" s="98">
        <v>113.46</v>
      </c>
      <c r="F41" s="99">
        <v>111.53</v>
      </c>
    </row>
    <row r="42" spans="1:7" ht="12.5" x14ac:dyDescent="0.25">
      <c r="A42" s="148" t="s">
        <v>36</v>
      </c>
      <c r="B42" s="82">
        <v>1730829.04</v>
      </c>
      <c r="C42" s="82">
        <v>1773186.7</v>
      </c>
      <c r="D42" s="82">
        <v>1963351.14</v>
      </c>
      <c r="E42" s="82">
        <v>113.43</v>
      </c>
      <c r="F42" s="89">
        <v>110.72</v>
      </c>
    </row>
    <row r="43" spans="1:7" ht="12.5" x14ac:dyDescent="0.25">
      <c r="A43" s="149" t="s">
        <v>37</v>
      </c>
      <c r="B43" s="82">
        <v>1703454.91</v>
      </c>
      <c r="C43" s="82">
        <v>1748686.7</v>
      </c>
      <c r="D43" s="82">
        <v>1926917.05</v>
      </c>
      <c r="E43" s="82">
        <v>113.12</v>
      </c>
      <c r="F43" s="89">
        <v>110.19</v>
      </c>
    </row>
    <row r="44" spans="1:7" ht="12.5" x14ac:dyDescent="0.25">
      <c r="A44" s="149" t="s">
        <v>38</v>
      </c>
      <c r="B44" s="82">
        <v>27374.13</v>
      </c>
      <c r="C44" s="82">
        <v>24500</v>
      </c>
      <c r="D44" s="82">
        <v>36434.089999999997</v>
      </c>
      <c r="E44" s="82">
        <v>133.1</v>
      </c>
      <c r="F44" s="89">
        <v>148.71</v>
      </c>
    </row>
    <row r="45" spans="1:7" ht="12.5" x14ac:dyDescent="0.25">
      <c r="A45" s="148" t="s">
        <v>39</v>
      </c>
      <c r="B45" s="82">
        <v>81602.429999999993</v>
      </c>
      <c r="C45" s="82">
        <v>74180.66</v>
      </c>
      <c r="D45" s="82">
        <v>92929.77</v>
      </c>
      <c r="E45" s="82">
        <v>113.88</v>
      </c>
      <c r="F45" s="89">
        <v>125.27</v>
      </c>
    </row>
    <row r="46" spans="1:7" ht="12.5" x14ac:dyDescent="0.25">
      <c r="A46" s="149" t="s">
        <v>40</v>
      </c>
      <c r="B46" s="82">
        <v>81602.429999999993</v>
      </c>
      <c r="C46" s="82">
        <v>74180.66</v>
      </c>
      <c r="D46" s="82">
        <v>92929.77</v>
      </c>
      <c r="E46" s="82">
        <v>113.88</v>
      </c>
      <c r="F46" s="89">
        <v>125.27</v>
      </c>
    </row>
    <row r="47" spans="1:7" ht="12.5" x14ac:dyDescent="0.25">
      <c r="A47" s="148" t="s">
        <v>41</v>
      </c>
      <c r="B47" s="82">
        <v>287044.03999999998</v>
      </c>
      <c r="C47" s="82">
        <v>288320.51</v>
      </c>
      <c r="D47" s="82">
        <v>325703.3</v>
      </c>
      <c r="E47" s="82">
        <v>113.47</v>
      </c>
      <c r="F47" s="89">
        <v>112.97</v>
      </c>
    </row>
    <row r="48" spans="1:7" ht="25" x14ac:dyDescent="0.25">
      <c r="A48" s="149" t="s">
        <v>42</v>
      </c>
      <c r="B48" s="82">
        <v>286473.81</v>
      </c>
      <c r="C48" s="82">
        <v>287565.78000000003</v>
      </c>
      <c r="D48" s="82">
        <v>325669.94</v>
      </c>
      <c r="E48" s="82">
        <v>113.68</v>
      </c>
      <c r="F48" s="89">
        <v>113.25</v>
      </c>
    </row>
    <row r="49" spans="1:6" ht="25" x14ac:dyDescent="0.25">
      <c r="A49" s="149" t="s">
        <v>43</v>
      </c>
      <c r="B49" s="84">
        <v>570.23</v>
      </c>
      <c r="C49" s="84">
        <v>754.73</v>
      </c>
      <c r="D49" s="84">
        <v>33.36</v>
      </c>
      <c r="E49" s="82">
        <v>5.85</v>
      </c>
      <c r="F49" s="89">
        <v>4.42</v>
      </c>
    </row>
    <row r="50" spans="1:6" ht="13" x14ac:dyDescent="0.3">
      <c r="A50" s="147" t="s">
        <v>44</v>
      </c>
      <c r="B50" s="98">
        <v>204571.95</v>
      </c>
      <c r="C50" s="98">
        <v>387668.97</v>
      </c>
      <c r="D50" s="98">
        <v>386981.18</v>
      </c>
      <c r="E50" s="98">
        <v>189.17</v>
      </c>
      <c r="F50" s="99">
        <v>99.82</v>
      </c>
    </row>
    <row r="51" spans="1:6" ht="12.5" x14ac:dyDescent="0.25">
      <c r="A51" s="148" t="s">
        <v>45</v>
      </c>
      <c r="B51" s="82">
        <v>69449.73</v>
      </c>
      <c r="C51" s="82">
        <v>79260.2</v>
      </c>
      <c r="D51" s="82">
        <v>82500.44</v>
      </c>
      <c r="E51" s="82">
        <v>118.79</v>
      </c>
      <c r="F51" s="89">
        <v>104.09</v>
      </c>
    </row>
    <row r="52" spans="1:6" ht="12.5" x14ac:dyDescent="0.25">
      <c r="A52" s="149" t="s">
        <v>46</v>
      </c>
      <c r="B52" s="82">
        <v>15990.95</v>
      </c>
      <c r="C52" s="82">
        <v>11566.74</v>
      </c>
      <c r="D52" s="82">
        <v>20099.669999999998</v>
      </c>
      <c r="E52" s="82">
        <v>125.69</v>
      </c>
      <c r="F52" s="89">
        <v>173.77</v>
      </c>
    </row>
    <row r="53" spans="1:6" ht="25" x14ac:dyDescent="0.25">
      <c r="A53" s="149" t="s">
        <v>47</v>
      </c>
      <c r="B53" s="82">
        <v>52198.31</v>
      </c>
      <c r="C53" s="82">
        <v>66615.63</v>
      </c>
      <c r="D53" s="82">
        <v>61708.01</v>
      </c>
      <c r="E53" s="82">
        <v>118.22</v>
      </c>
      <c r="F53" s="89">
        <v>92.63</v>
      </c>
    </row>
    <row r="54" spans="1:6" ht="12.5" x14ac:dyDescent="0.25">
      <c r="A54" s="149" t="s">
        <v>48</v>
      </c>
      <c r="B54" s="82">
        <v>1142.6099999999999</v>
      </c>
      <c r="C54" s="84">
        <v>799.11</v>
      </c>
      <c r="D54" s="84">
        <v>675.56</v>
      </c>
      <c r="E54" s="82">
        <v>59.12</v>
      </c>
      <c r="F54" s="89">
        <v>84.54</v>
      </c>
    </row>
    <row r="55" spans="1:6" ht="12.5" x14ac:dyDescent="0.25">
      <c r="A55" s="149" t="s">
        <v>49</v>
      </c>
      <c r="B55" s="84">
        <v>117.86</v>
      </c>
      <c r="C55" s="84">
        <v>278.72000000000003</v>
      </c>
      <c r="D55" s="84">
        <v>17.2</v>
      </c>
      <c r="E55" s="82">
        <v>14.59</v>
      </c>
      <c r="F55" s="89">
        <v>6.17</v>
      </c>
    </row>
    <row r="56" spans="1:6" ht="12.5" x14ac:dyDescent="0.25">
      <c r="A56" s="148" t="s">
        <v>50</v>
      </c>
      <c r="B56" s="82">
        <v>67121.63</v>
      </c>
      <c r="C56" s="82">
        <v>119716.22</v>
      </c>
      <c r="D56" s="82">
        <v>112399.47</v>
      </c>
      <c r="E56" s="82">
        <v>167.46</v>
      </c>
      <c r="F56" s="89">
        <v>93.89</v>
      </c>
    </row>
    <row r="57" spans="1:6" ht="12.5" x14ac:dyDescent="0.25">
      <c r="A57" s="149" t="s">
        <v>51</v>
      </c>
      <c r="B57" s="82">
        <v>15455.76</v>
      </c>
      <c r="C57" s="82">
        <v>12645.68</v>
      </c>
      <c r="D57" s="82">
        <v>14769.44</v>
      </c>
      <c r="E57" s="82">
        <v>95.56</v>
      </c>
      <c r="F57" s="89">
        <v>116.79</v>
      </c>
    </row>
    <row r="58" spans="1:6" ht="12.5" x14ac:dyDescent="0.25">
      <c r="A58" s="149" t="s">
        <v>52</v>
      </c>
      <c r="B58" s="82">
        <v>10717.28</v>
      </c>
      <c r="C58" s="82">
        <v>13636.35</v>
      </c>
      <c r="D58" s="82">
        <v>8897</v>
      </c>
      <c r="E58" s="82">
        <v>83.02</v>
      </c>
      <c r="F58" s="89">
        <v>65.239999999999995</v>
      </c>
    </row>
    <row r="59" spans="1:6" ht="12.5" x14ac:dyDescent="0.25">
      <c r="A59" s="149" t="s">
        <v>53</v>
      </c>
      <c r="B59" s="82">
        <v>36081.9</v>
      </c>
      <c r="C59" s="82">
        <v>87712.85</v>
      </c>
      <c r="D59" s="82">
        <v>84484.37</v>
      </c>
      <c r="E59" s="82">
        <v>234.15</v>
      </c>
      <c r="F59" s="89">
        <v>96.32</v>
      </c>
    </row>
    <row r="60" spans="1:6" ht="25" x14ac:dyDescent="0.25">
      <c r="A60" s="149" t="s">
        <v>54</v>
      </c>
      <c r="B60" s="82">
        <v>4065.66</v>
      </c>
      <c r="C60" s="82">
        <v>2796.61</v>
      </c>
      <c r="D60" s="82">
        <v>2585.1799999999998</v>
      </c>
      <c r="E60" s="82">
        <v>63.59</v>
      </c>
      <c r="F60" s="89">
        <v>92.44</v>
      </c>
    </row>
    <row r="61" spans="1:6" ht="12.5" x14ac:dyDescent="0.25">
      <c r="A61" s="149" t="s">
        <v>55</v>
      </c>
      <c r="B61" s="84">
        <v>295.57</v>
      </c>
      <c r="C61" s="82">
        <v>2327.48</v>
      </c>
      <c r="D61" s="82">
        <v>1121.68</v>
      </c>
      <c r="E61" s="82">
        <v>379.5</v>
      </c>
      <c r="F61" s="89">
        <v>48.19</v>
      </c>
    </row>
    <row r="62" spans="1:6" ht="12.5" x14ac:dyDescent="0.25">
      <c r="A62" s="149" t="s">
        <v>56</v>
      </c>
      <c r="B62" s="84">
        <v>505.46</v>
      </c>
      <c r="C62" s="84">
        <v>597.25</v>
      </c>
      <c r="D62" s="84">
        <v>541.79999999999995</v>
      </c>
      <c r="E62" s="82">
        <v>107.19</v>
      </c>
      <c r="F62" s="89">
        <v>90.72</v>
      </c>
    </row>
    <row r="63" spans="1:6" ht="12.5" x14ac:dyDescent="0.25">
      <c r="A63" s="148" t="s">
        <v>57</v>
      </c>
      <c r="B63" s="82">
        <v>51595.5</v>
      </c>
      <c r="C63" s="82">
        <v>178756.52</v>
      </c>
      <c r="D63" s="82">
        <v>183132.86</v>
      </c>
      <c r="E63" s="82">
        <v>354.94</v>
      </c>
      <c r="F63" s="89">
        <v>102.45</v>
      </c>
    </row>
    <row r="64" spans="1:6" ht="12.5" x14ac:dyDescent="0.25">
      <c r="A64" s="149" t="s">
        <v>58</v>
      </c>
      <c r="B64" s="82">
        <v>4246.99</v>
      </c>
      <c r="C64" s="82">
        <v>4117.45</v>
      </c>
      <c r="D64" s="82">
        <v>4044.51</v>
      </c>
      <c r="E64" s="82">
        <v>95.23</v>
      </c>
      <c r="F64" s="89">
        <v>98.23</v>
      </c>
    </row>
    <row r="65" spans="1:6" ht="12.5" x14ac:dyDescent="0.25">
      <c r="A65" s="149" t="s">
        <v>59</v>
      </c>
      <c r="B65" s="82">
        <v>11727.4</v>
      </c>
      <c r="C65" s="82">
        <v>112909.53</v>
      </c>
      <c r="D65" s="82">
        <v>115468.67</v>
      </c>
      <c r="E65" s="82">
        <v>984.61</v>
      </c>
      <c r="F65" s="89">
        <v>102.27</v>
      </c>
    </row>
    <row r="66" spans="1:6" ht="12.5" x14ac:dyDescent="0.25">
      <c r="A66" s="149" t="s">
        <v>60</v>
      </c>
      <c r="B66" s="83"/>
      <c r="C66" s="84">
        <v>763.15</v>
      </c>
      <c r="D66" s="84">
        <v>764.4</v>
      </c>
      <c r="E66" s="93"/>
      <c r="F66" s="89">
        <v>100.16</v>
      </c>
    </row>
    <row r="67" spans="1:6" ht="12.5" x14ac:dyDescent="0.25">
      <c r="A67" s="149" t="s">
        <v>61</v>
      </c>
      <c r="B67" s="82">
        <v>22554.240000000002</v>
      </c>
      <c r="C67" s="82">
        <v>25216.79</v>
      </c>
      <c r="D67" s="82">
        <v>27486.38</v>
      </c>
      <c r="E67" s="82">
        <v>121.87</v>
      </c>
      <c r="F67" s="89">
        <v>109</v>
      </c>
    </row>
    <row r="68" spans="1:6" ht="12.5" x14ac:dyDescent="0.25">
      <c r="A68" s="149" t="s">
        <v>62</v>
      </c>
      <c r="B68" s="82">
        <v>1876.64</v>
      </c>
      <c r="C68" s="82">
        <v>2057.1999999999998</v>
      </c>
      <c r="D68" s="82">
        <v>1348.87</v>
      </c>
      <c r="E68" s="82">
        <v>71.88</v>
      </c>
      <c r="F68" s="89">
        <v>65.569999999999993</v>
      </c>
    </row>
    <row r="69" spans="1:6" ht="12.5" x14ac:dyDescent="0.25">
      <c r="A69" s="149" t="s">
        <v>63</v>
      </c>
      <c r="B69" s="82">
        <v>3487.12</v>
      </c>
      <c r="C69" s="82">
        <v>3508.12</v>
      </c>
      <c r="D69" s="82">
        <v>2986.32</v>
      </c>
      <c r="E69" s="82">
        <v>85.64</v>
      </c>
      <c r="F69" s="89">
        <v>85.13</v>
      </c>
    </row>
    <row r="70" spans="1:6" ht="12.5" x14ac:dyDescent="0.25">
      <c r="A70" s="149" t="s">
        <v>64</v>
      </c>
      <c r="B70" s="82">
        <v>3633.96</v>
      </c>
      <c r="C70" s="82">
        <v>13327.49</v>
      </c>
      <c r="D70" s="82">
        <v>7524.1</v>
      </c>
      <c r="E70" s="82">
        <v>207.05</v>
      </c>
      <c r="F70" s="89">
        <v>56.46</v>
      </c>
    </row>
    <row r="71" spans="1:6" ht="12.5" x14ac:dyDescent="0.25">
      <c r="A71" s="149" t="s">
        <v>65</v>
      </c>
      <c r="B71" s="82">
        <v>3627.39</v>
      </c>
      <c r="C71" s="82">
        <v>4006.23</v>
      </c>
      <c r="D71" s="82">
        <v>4486.1000000000004</v>
      </c>
      <c r="E71" s="82">
        <v>123.67</v>
      </c>
      <c r="F71" s="89">
        <v>111.98</v>
      </c>
    </row>
    <row r="72" spans="1:6" ht="12.5" x14ac:dyDescent="0.25">
      <c r="A72" s="149" t="s">
        <v>66</v>
      </c>
      <c r="B72" s="84">
        <v>441.76</v>
      </c>
      <c r="C72" s="82">
        <v>12850.56</v>
      </c>
      <c r="D72" s="82">
        <v>19023.509999999998</v>
      </c>
      <c r="E72" s="82">
        <v>4306.3</v>
      </c>
      <c r="F72" s="89">
        <v>148.04</v>
      </c>
    </row>
    <row r="73" spans="1:6" ht="25" x14ac:dyDescent="0.25">
      <c r="A73" s="148" t="s">
        <v>67</v>
      </c>
      <c r="B73" s="84">
        <v>888.1</v>
      </c>
      <c r="C73" s="82">
        <v>1542.67</v>
      </c>
      <c r="D73" s="82">
        <v>1177.3900000000001</v>
      </c>
      <c r="E73" s="82">
        <v>132.57</v>
      </c>
      <c r="F73" s="89">
        <v>76.319999999999993</v>
      </c>
    </row>
    <row r="74" spans="1:6" ht="25" x14ac:dyDescent="0.25">
      <c r="A74" s="149" t="s">
        <v>68</v>
      </c>
      <c r="B74" s="84">
        <v>888.1</v>
      </c>
      <c r="C74" s="82">
        <v>1542.67</v>
      </c>
      <c r="D74" s="82">
        <v>1177.3900000000001</v>
      </c>
      <c r="E74" s="82">
        <v>132.57</v>
      </c>
      <c r="F74" s="89">
        <v>76.319999999999993</v>
      </c>
    </row>
    <row r="75" spans="1:6" ht="12.5" x14ac:dyDescent="0.25">
      <c r="A75" s="148" t="s">
        <v>69</v>
      </c>
      <c r="B75" s="82">
        <v>15516.99</v>
      </c>
      <c r="C75" s="82">
        <v>8393.36</v>
      </c>
      <c r="D75" s="82">
        <v>7771.02</v>
      </c>
      <c r="E75" s="82">
        <v>50.08</v>
      </c>
      <c r="F75" s="89">
        <v>92.59</v>
      </c>
    </row>
    <row r="76" spans="1:6" ht="25" x14ac:dyDescent="0.25">
      <c r="A76" s="149" t="s">
        <v>70</v>
      </c>
      <c r="B76" s="84">
        <v>206.25</v>
      </c>
      <c r="C76" s="84">
        <v>543.57000000000005</v>
      </c>
      <c r="D76" s="84">
        <v>543.57000000000005</v>
      </c>
      <c r="E76" s="82">
        <v>263.55</v>
      </c>
      <c r="F76" s="89">
        <v>100</v>
      </c>
    </row>
    <row r="77" spans="1:6" ht="12.5" x14ac:dyDescent="0.25">
      <c r="A77" s="149" t="s">
        <v>71</v>
      </c>
      <c r="B77" s="83"/>
      <c r="C77" s="84">
        <v>515.33000000000004</v>
      </c>
      <c r="D77" s="83"/>
      <c r="E77" s="93"/>
      <c r="F77" s="91"/>
    </row>
    <row r="78" spans="1:6" ht="12.5" x14ac:dyDescent="0.25">
      <c r="A78" s="149" t="s">
        <v>72</v>
      </c>
      <c r="B78" s="83"/>
      <c r="C78" s="84">
        <v>100</v>
      </c>
      <c r="D78" s="84">
        <v>195.55</v>
      </c>
      <c r="E78" s="93"/>
      <c r="F78" s="89">
        <v>195.55</v>
      </c>
    </row>
    <row r="79" spans="1:6" ht="12.5" x14ac:dyDescent="0.25">
      <c r="A79" s="149" t="s">
        <v>73</v>
      </c>
      <c r="B79" s="84">
        <v>33.18</v>
      </c>
      <c r="C79" s="84">
        <v>35</v>
      </c>
      <c r="D79" s="84">
        <v>35</v>
      </c>
      <c r="E79" s="82">
        <v>105.49</v>
      </c>
      <c r="F79" s="89">
        <v>100</v>
      </c>
    </row>
    <row r="80" spans="1:6" ht="12.5" x14ac:dyDescent="0.25">
      <c r="A80" s="149" t="s">
        <v>74</v>
      </c>
      <c r="B80" s="82">
        <v>6953.02</v>
      </c>
      <c r="C80" s="82">
        <v>5235.8500000000004</v>
      </c>
      <c r="D80" s="82">
        <v>5276.21</v>
      </c>
      <c r="E80" s="82">
        <v>75.88</v>
      </c>
      <c r="F80" s="89">
        <v>100.77</v>
      </c>
    </row>
    <row r="81" spans="1:6" ht="12.5" x14ac:dyDescent="0.25">
      <c r="A81" s="149" t="s">
        <v>75</v>
      </c>
      <c r="B81" s="82">
        <v>6882.67</v>
      </c>
      <c r="C81" s="82">
        <v>1000</v>
      </c>
      <c r="D81" s="84">
        <v>497.71</v>
      </c>
      <c r="E81" s="82">
        <v>7.23</v>
      </c>
      <c r="F81" s="89">
        <v>49.77</v>
      </c>
    </row>
    <row r="82" spans="1:6" ht="12.5" x14ac:dyDescent="0.25">
      <c r="A82" s="149" t="s">
        <v>76</v>
      </c>
      <c r="B82" s="82">
        <v>1441.87</v>
      </c>
      <c r="C82" s="84">
        <v>963.61</v>
      </c>
      <c r="D82" s="82">
        <v>1222.98</v>
      </c>
      <c r="E82" s="82">
        <v>84.82</v>
      </c>
      <c r="F82" s="89">
        <v>126.92</v>
      </c>
    </row>
    <row r="83" spans="1:6" ht="13" x14ac:dyDescent="0.3">
      <c r="A83" s="147" t="s">
        <v>77</v>
      </c>
      <c r="B83" s="98">
        <v>11258.59</v>
      </c>
      <c r="C83" s="98">
        <v>2048.14</v>
      </c>
      <c r="D83" s="98">
        <v>4356.08</v>
      </c>
      <c r="E83" s="98">
        <v>38.69</v>
      </c>
      <c r="F83" s="99">
        <v>212.68</v>
      </c>
    </row>
    <row r="84" spans="1:6" ht="12.5" x14ac:dyDescent="0.25">
      <c r="A84" s="148" t="s">
        <v>78</v>
      </c>
      <c r="B84" s="82">
        <v>11258.59</v>
      </c>
      <c r="C84" s="82">
        <v>2048.14</v>
      </c>
      <c r="D84" s="82">
        <v>4356.08</v>
      </c>
      <c r="E84" s="82">
        <v>38.69</v>
      </c>
      <c r="F84" s="89">
        <v>212.68</v>
      </c>
    </row>
    <row r="85" spans="1:6" ht="12.5" x14ac:dyDescent="0.25">
      <c r="A85" s="149" t="s">
        <v>79</v>
      </c>
      <c r="B85" s="84">
        <v>926.22</v>
      </c>
      <c r="C85" s="84">
        <v>634.53</v>
      </c>
      <c r="D85" s="82">
        <v>2425.29</v>
      </c>
      <c r="E85" s="82">
        <v>261.85000000000002</v>
      </c>
      <c r="F85" s="89">
        <v>382.22</v>
      </c>
    </row>
    <row r="86" spans="1:6" ht="12.5" x14ac:dyDescent="0.25">
      <c r="A86" s="149" t="s">
        <v>80</v>
      </c>
      <c r="B86" s="82">
        <v>10332.370000000001</v>
      </c>
      <c r="C86" s="82">
        <v>1413.61</v>
      </c>
      <c r="D86" s="82">
        <v>1930.79</v>
      </c>
      <c r="E86" s="82">
        <v>18.690000000000001</v>
      </c>
      <c r="F86" s="89">
        <v>136.59</v>
      </c>
    </row>
    <row r="87" spans="1:6" ht="26" x14ac:dyDescent="0.3">
      <c r="A87" s="147" t="s">
        <v>81</v>
      </c>
      <c r="B87" s="98">
        <v>1245.6600000000001</v>
      </c>
      <c r="C87" s="103">
        <v>727.09</v>
      </c>
      <c r="D87" s="103">
        <v>919.25</v>
      </c>
      <c r="E87" s="98">
        <v>73.8</v>
      </c>
      <c r="F87" s="99">
        <v>126.43</v>
      </c>
    </row>
    <row r="88" spans="1:6" ht="25" x14ac:dyDescent="0.25">
      <c r="A88" s="148" t="s">
        <v>82</v>
      </c>
      <c r="B88" s="82">
        <v>1245.6600000000001</v>
      </c>
      <c r="C88" s="84">
        <v>727.09</v>
      </c>
      <c r="D88" s="84">
        <v>919.25</v>
      </c>
      <c r="E88" s="82">
        <v>73.8</v>
      </c>
      <c r="F88" s="89">
        <v>126.43</v>
      </c>
    </row>
    <row r="89" spans="1:6" ht="12.5" x14ac:dyDescent="0.25">
      <c r="A89" s="149" t="s">
        <v>83</v>
      </c>
      <c r="B89" s="82">
        <v>1245.6600000000001</v>
      </c>
      <c r="C89" s="84">
        <v>727.09</v>
      </c>
      <c r="D89" s="84">
        <v>919.25</v>
      </c>
      <c r="E89" s="82">
        <v>73.8</v>
      </c>
      <c r="F89" s="89">
        <v>126.43</v>
      </c>
    </row>
    <row r="90" spans="1:6" ht="13" x14ac:dyDescent="0.3">
      <c r="A90" s="147" t="s">
        <v>84</v>
      </c>
      <c r="B90" s="102"/>
      <c r="C90" s="98">
        <v>2364.8200000000002</v>
      </c>
      <c r="D90" s="98">
        <v>2364.8200000000002</v>
      </c>
      <c r="E90" s="104"/>
      <c r="F90" s="99">
        <v>100</v>
      </c>
    </row>
    <row r="91" spans="1:6" ht="12.5" x14ac:dyDescent="0.25">
      <c r="A91" s="148" t="s">
        <v>85</v>
      </c>
      <c r="B91" s="83"/>
      <c r="C91" s="82">
        <v>2364.8200000000002</v>
      </c>
      <c r="D91" s="82">
        <v>2364.8200000000002</v>
      </c>
      <c r="E91" s="93"/>
      <c r="F91" s="89">
        <v>100</v>
      </c>
    </row>
    <row r="92" spans="1:6" ht="12.5" x14ac:dyDescent="0.25">
      <c r="A92" s="149" t="s">
        <v>86</v>
      </c>
      <c r="B92" s="83"/>
      <c r="C92" s="82">
        <v>2364.8200000000002</v>
      </c>
      <c r="D92" s="82">
        <v>2364.8200000000002</v>
      </c>
      <c r="E92" s="93"/>
      <c r="F92" s="89">
        <v>100</v>
      </c>
    </row>
    <row r="93" spans="1:6" ht="13" x14ac:dyDescent="0.3">
      <c r="A93" s="150" t="s">
        <v>4</v>
      </c>
      <c r="B93" s="4">
        <v>15945.49</v>
      </c>
      <c r="C93" s="4">
        <v>1341522.58</v>
      </c>
      <c r="D93" s="4">
        <v>1235709.27</v>
      </c>
      <c r="E93" s="4">
        <v>7749.58</v>
      </c>
      <c r="F93" s="97">
        <v>92.11</v>
      </c>
    </row>
    <row r="94" spans="1:6" ht="26" x14ac:dyDescent="0.3">
      <c r="A94" s="147" t="s">
        <v>87</v>
      </c>
      <c r="B94" s="98">
        <v>15945.49</v>
      </c>
      <c r="C94" s="98">
        <v>455506.53</v>
      </c>
      <c r="D94" s="98">
        <v>458749.14</v>
      </c>
      <c r="E94" s="98">
        <v>2876.98</v>
      </c>
      <c r="F94" s="99">
        <v>100.71</v>
      </c>
    </row>
    <row r="95" spans="1:6" ht="12.5" x14ac:dyDescent="0.25">
      <c r="A95" s="148" t="s">
        <v>88</v>
      </c>
      <c r="B95" s="82">
        <v>14262.13</v>
      </c>
      <c r="C95" s="82">
        <v>454542</v>
      </c>
      <c r="D95" s="82">
        <v>457200.37</v>
      </c>
      <c r="E95" s="82">
        <v>3205.69</v>
      </c>
      <c r="F95" s="89">
        <v>100.58</v>
      </c>
    </row>
    <row r="96" spans="1:6" ht="12.5" x14ac:dyDescent="0.25">
      <c r="A96" s="149" t="s">
        <v>89</v>
      </c>
      <c r="B96" s="84">
        <v>670.25</v>
      </c>
      <c r="C96" s="82">
        <v>32628.51</v>
      </c>
      <c r="D96" s="82">
        <v>18259.560000000001</v>
      </c>
      <c r="E96" s="82">
        <v>2724.29</v>
      </c>
      <c r="F96" s="89">
        <v>55.96</v>
      </c>
    </row>
    <row r="97" spans="1:6" ht="12.5" x14ac:dyDescent="0.25">
      <c r="A97" s="149" t="s">
        <v>90</v>
      </c>
      <c r="B97" s="82">
        <v>2209.83</v>
      </c>
      <c r="C97" s="84">
        <v>257.5</v>
      </c>
      <c r="D97" s="84">
        <v>837.5</v>
      </c>
      <c r="E97" s="82">
        <v>37.9</v>
      </c>
      <c r="F97" s="89">
        <v>325.24</v>
      </c>
    </row>
    <row r="98" spans="1:6" ht="12.5" x14ac:dyDescent="0.25">
      <c r="A98" s="149" t="s">
        <v>91</v>
      </c>
      <c r="B98" s="82">
        <v>6101.98</v>
      </c>
      <c r="C98" s="82">
        <v>290582.03999999998</v>
      </c>
      <c r="D98" s="82">
        <v>364492.44</v>
      </c>
      <c r="E98" s="82">
        <v>5973.35</v>
      </c>
      <c r="F98" s="89">
        <v>125.44</v>
      </c>
    </row>
    <row r="99" spans="1:6" ht="12.5" x14ac:dyDescent="0.25">
      <c r="A99" s="149" t="s">
        <v>92</v>
      </c>
      <c r="B99" s="82">
        <v>5280.07</v>
      </c>
      <c r="C99" s="82">
        <v>131073.95000000001</v>
      </c>
      <c r="D99" s="82">
        <v>73610.87</v>
      </c>
      <c r="E99" s="82">
        <v>1394.13</v>
      </c>
      <c r="F99" s="89">
        <v>56.16</v>
      </c>
    </row>
    <row r="100" spans="1:6" ht="25" x14ac:dyDescent="0.25">
      <c r="A100" s="148" t="s">
        <v>93</v>
      </c>
      <c r="B100" s="82">
        <v>1683.36</v>
      </c>
      <c r="C100" s="84">
        <v>464.53</v>
      </c>
      <c r="D100" s="82">
        <v>1548.77</v>
      </c>
      <c r="E100" s="82">
        <v>92</v>
      </c>
      <c r="F100" s="89">
        <v>333.41</v>
      </c>
    </row>
    <row r="101" spans="1:6" ht="12.5" x14ac:dyDescent="0.25">
      <c r="A101" s="149" t="s">
        <v>94</v>
      </c>
      <c r="B101" s="82">
        <v>1683.36</v>
      </c>
      <c r="C101" s="84">
        <v>464.53</v>
      </c>
      <c r="D101" s="82">
        <v>1548.77</v>
      </c>
      <c r="E101" s="82">
        <v>92</v>
      </c>
      <c r="F101" s="89">
        <v>333.41</v>
      </c>
    </row>
    <row r="102" spans="1:6" ht="12.5" x14ac:dyDescent="0.25">
      <c r="A102" s="148" t="s">
        <v>95</v>
      </c>
      <c r="B102" s="83"/>
      <c r="C102" s="84">
        <v>500</v>
      </c>
      <c r="D102" s="83"/>
      <c r="E102" s="93"/>
      <c r="F102" s="91"/>
    </row>
    <row r="103" spans="1:6" ht="12.5" x14ac:dyDescent="0.25">
      <c r="A103" s="149" t="s">
        <v>96</v>
      </c>
      <c r="B103" s="83"/>
      <c r="C103" s="84">
        <v>500</v>
      </c>
      <c r="D103" s="83"/>
      <c r="E103" s="93"/>
      <c r="F103" s="91"/>
    </row>
    <row r="104" spans="1:6" ht="26" x14ac:dyDescent="0.3">
      <c r="A104" s="147" t="s">
        <v>97</v>
      </c>
      <c r="B104" s="102"/>
      <c r="C104" s="98">
        <v>886016.05</v>
      </c>
      <c r="D104" s="98">
        <v>776960.13</v>
      </c>
      <c r="E104" s="104"/>
      <c r="F104" s="99">
        <v>87.69</v>
      </c>
    </row>
    <row r="105" spans="1:6" ht="12.5" x14ac:dyDescent="0.25">
      <c r="A105" s="148" t="s">
        <v>98</v>
      </c>
      <c r="B105" s="83"/>
      <c r="C105" s="82">
        <v>886016.05</v>
      </c>
      <c r="D105" s="82">
        <v>776960.13</v>
      </c>
      <c r="E105" s="93"/>
      <c r="F105" s="89">
        <v>87.69</v>
      </c>
    </row>
    <row r="106" spans="1:6" ht="12.5" x14ac:dyDescent="0.25">
      <c r="A106" s="149" t="s">
        <v>99</v>
      </c>
      <c r="B106" s="83"/>
      <c r="C106" s="82">
        <v>886016.05</v>
      </c>
      <c r="D106" s="82">
        <v>776960.13</v>
      </c>
      <c r="E106" s="93"/>
      <c r="F106" s="89">
        <v>87.69</v>
      </c>
    </row>
    <row r="107" spans="1:6" ht="13" x14ac:dyDescent="0.3">
      <c r="A107" s="143" t="s">
        <v>5</v>
      </c>
      <c r="B107" s="107">
        <v>2332497.2000000002</v>
      </c>
      <c r="C107" s="107">
        <v>3870019.47</v>
      </c>
      <c r="D107" s="107">
        <v>4012314.81</v>
      </c>
      <c r="E107" s="107">
        <v>172.02</v>
      </c>
      <c r="F107" s="112">
        <v>103.68</v>
      </c>
    </row>
  </sheetData>
  <mergeCells count="4">
    <mergeCell ref="A1:G1"/>
    <mergeCell ref="A2:G2"/>
    <mergeCell ref="A4:G4"/>
    <mergeCell ref="A35:G35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  <rowBreaks count="1" manualBreakCount="1">
    <brk id="34" max="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45"/>
  <sheetViews>
    <sheetView zoomScaleNormal="100" workbookViewId="0">
      <selection activeCell="M25" sqref="M25"/>
    </sheetView>
  </sheetViews>
  <sheetFormatPr defaultColWidth="9.1796875" defaultRowHeight="11.5" x14ac:dyDescent="0.25"/>
  <cols>
    <col min="1" max="1" width="44.26953125" style="1" customWidth="1"/>
    <col min="2" max="2" width="30" style="1" customWidth="1"/>
    <col min="3" max="3" width="23.54296875" style="1" customWidth="1"/>
    <col min="4" max="4" width="26.54296875" style="1" customWidth="1"/>
    <col min="5" max="5" width="16.453125" style="1" customWidth="1"/>
    <col min="6" max="6" width="21" style="1" customWidth="1"/>
    <col min="7" max="7" width="1.81640625" style="1" customWidth="1"/>
    <col min="8" max="9" width="9.1796875" style="1" hidden="1" customWidth="1"/>
    <col min="10" max="16384" width="9.1796875" style="1"/>
  </cols>
  <sheetData>
    <row r="1" spans="1:9" ht="15.5" x14ac:dyDescent="0.25">
      <c r="A1" s="237" t="s">
        <v>9</v>
      </c>
      <c r="B1" s="237"/>
      <c r="C1" s="237"/>
      <c r="D1" s="237"/>
      <c r="E1" s="237"/>
      <c r="F1" s="237"/>
      <c r="G1" s="237"/>
      <c r="H1" s="237"/>
      <c r="I1" s="237"/>
    </row>
    <row r="2" spans="1:9" ht="15.5" x14ac:dyDescent="0.25">
      <c r="A2" s="237" t="s">
        <v>100</v>
      </c>
      <c r="B2" s="237"/>
      <c r="C2" s="237"/>
      <c r="D2" s="237"/>
      <c r="E2" s="237"/>
      <c r="F2" s="237"/>
      <c r="G2" s="237"/>
      <c r="H2" s="237"/>
      <c r="I2" s="237"/>
    </row>
    <row r="4" spans="1:9" ht="39.75" customHeight="1" thickBot="1" x14ac:dyDescent="0.3">
      <c r="A4" s="237" t="s">
        <v>144</v>
      </c>
      <c r="B4" s="237"/>
      <c r="C4" s="237"/>
      <c r="D4" s="237"/>
      <c r="E4" s="237"/>
      <c r="F4" s="237"/>
      <c r="G4" s="237"/>
      <c r="H4" s="237"/>
      <c r="I4" s="237"/>
    </row>
    <row r="5" spans="1:9" ht="41.25" customHeight="1" thickBot="1" x14ac:dyDescent="0.3">
      <c r="A5" s="141" t="s">
        <v>0</v>
      </c>
      <c r="B5" s="24" t="s">
        <v>170</v>
      </c>
      <c r="C5" s="24" t="s">
        <v>242</v>
      </c>
      <c r="D5" s="24" t="s">
        <v>171</v>
      </c>
      <c r="E5" s="24" t="s">
        <v>173</v>
      </c>
      <c r="F5" s="24" t="s">
        <v>173</v>
      </c>
    </row>
    <row r="6" spans="1:9" ht="13.5" x14ac:dyDescent="0.25">
      <c r="A6" s="142">
        <v>1</v>
      </c>
      <c r="B6" s="25">
        <v>2</v>
      </c>
      <c r="C6" s="25">
        <v>3</v>
      </c>
      <c r="D6" s="25">
        <v>4</v>
      </c>
      <c r="E6" s="25" t="s">
        <v>172</v>
      </c>
      <c r="F6" s="25" t="s">
        <v>174</v>
      </c>
    </row>
    <row r="7" spans="1:9" ht="13" x14ac:dyDescent="0.3">
      <c r="A7" s="151" t="s">
        <v>126</v>
      </c>
      <c r="B7" s="4">
        <v>16324.91</v>
      </c>
      <c r="C7" s="4">
        <v>738261.57</v>
      </c>
      <c r="D7" s="4">
        <v>736687.58</v>
      </c>
      <c r="E7" s="4">
        <v>4512.66</v>
      </c>
      <c r="F7" s="97">
        <v>99.79</v>
      </c>
    </row>
    <row r="8" spans="1:9" ht="12.5" x14ac:dyDescent="0.25">
      <c r="A8" s="152" t="s">
        <v>127</v>
      </c>
      <c r="B8" s="82">
        <v>16324.91</v>
      </c>
      <c r="C8" s="82">
        <v>615664.52</v>
      </c>
      <c r="D8" s="82">
        <v>613307.78</v>
      </c>
      <c r="E8" s="82">
        <v>3756.88</v>
      </c>
      <c r="F8" s="89">
        <v>99.62</v>
      </c>
    </row>
    <row r="9" spans="1:9" ht="25" x14ac:dyDescent="0.25">
      <c r="A9" s="152" t="s">
        <v>128</v>
      </c>
      <c r="B9" s="83"/>
      <c r="C9" s="82">
        <v>122597.05</v>
      </c>
      <c r="D9" s="82">
        <v>123379.8</v>
      </c>
      <c r="E9" s="93"/>
      <c r="F9" s="89">
        <v>100.64</v>
      </c>
    </row>
    <row r="10" spans="1:9" ht="13" x14ac:dyDescent="0.3">
      <c r="A10" s="151" t="s">
        <v>129</v>
      </c>
      <c r="B10" s="4">
        <v>18920.8</v>
      </c>
      <c r="C10" s="4">
        <v>14972.02</v>
      </c>
      <c r="D10" s="4">
        <v>15406.13</v>
      </c>
      <c r="E10" s="4">
        <v>81.42</v>
      </c>
      <c r="F10" s="97">
        <v>102.9</v>
      </c>
    </row>
    <row r="11" spans="1:9" ht="12.5" x14ac:dyDescent="0.25">
      <c r="A11" s="152" t="s">
        <v>130</v>
      </c>
      <c r="B11" s="82">
        <v>18920.8</v>
      </c>
      <c r="C11" s="82">
        <v>14972.02</v>
      </c>
      <c r="D11" s="82">
        <v>15406.13</v>
      </c>
      <c r="E11" s="82">
        <v>81.42</v>
      </c>
      <c r="F11" s="89">
        <v>102.9</v>
      </c>
    </row>
    <row r="12" spans="1:9" ht="13" x14ac:dyDescent="0.3">
      <c r="A12" s="151" t="s">
        <v>131</v>
      </c>
      <c r="B12" s="4">
        <f>+B13+B14</f>
        <v>166147.91</v>
      </c>
      <c r="C12" s="4">
        <v>192074.11</v>
      </c>
      <c r="D12" s="4">
        <f>+D13+D14</f>
        <v>194277</v>
      </c>
      <c r="E12" s="4">
        <f>+D12/B12*100</f>
        <v>116.93014976836</v>
      </c>
      <c r="F12" s="97">
        <f>+D12/C12*100</f>
        <v>101.1468958518147</v>
      </c>
    </row>
    <row r="13" spans="1:9" ht="25" x14ac:dyDescent="0.25">
      <c r="A13" s="152" t="s">
        <v>132</v>
      </c>
      <c r="B13" s="82">
        <v>26319.200000000001</v>
      </c>
      <c r="C13" s="82">
        <v>26650</v>
      </c>
      <c r="D13" s="82">
        <v>29368.22</v>
      </c>
      <c r="E13" s="82">
        <v>111.58</v>
      </c>
      <c r="F13" s="89">
        <v>110.2</v>
      </c>
    </row>
    <row r="14" spans="1:9" ht="12.5" x14ac:dyDescent="0.25">
      <c r="A14" s="152" t="s">
        <v>133</v>
      </c>
      <c r="B14" s="82">
        <f>43725.06+96103.65</f>
        <v>139828.71</v>
      </c>
      <c r="C14" s="82">
        <v>165424.10999999999</v>
      </c>
      <c r="D14" s="82">
        <f>164983-74.22</f>
        <v>164908.78</v>
      </c>
      <c r="E14" s="82">
        <f>+D14/B14*100</f>
        <v>117.93628075378797</v>
      </c>
      <c r="F14" s="89">
        <f>+D14/C14*100</f>
        <v>99.688479508821302</v>
      </c>
    </row>
    <row r="15" spans="1:9" ht="13" x14ac:dyDescent="0.3">
      <c r="A15" s="151" t="s">
        <v>134</v>
      </c>
      <c r="B15" s="4">
        <v>2120922.48</v>
      </c>
      <c r="C15" s="4">
        <v>2416920.4</v>
      </c>
      <c r="D15" s="4">
        <v>2621652.21</v>
      </c>
      <c r="E15" s="4">
        <v>123.61</v>
      </c>
      <c r="F15" s="97">
        <v>108.47</v>
      </c>
    </row>
    <row r="16" spans="1:9" ht="12.5" x14ac:dyDescent="0.25">
      <c r="A16" s="152" t="s">
        <v>135</v>
      </c>
      <c r="B16" s="83"/>
      <c r="C16" s="84">
        <v>847.59</v>
      </c>
      <c r="D16" s="83"/>
      <c r="E16" s="93"/>
      <c r="F16" s="91"/>
    </row>
    <row r="17" spans="1:9" ht="12.5" x14ac:dyDescent="0.25">
      <c r="A17" s="152" t="s">
        <v>136</v>
      </c>
      <c r="B17" s="82">
        <v>2120922.48</v>
      </c>
      <c r="C17" s="82">
        <v>2416072.81</v>
      </c>
      <c r="D17" s="82">
        <v>2621652.21</v>
      </c>
      <c r="E17" s="82">
        <v>123.61</v>
      </c>
      <c r="F17" s="89">
        <v>108.51</v>
      </c>
    </row>
    <row r="18" spans="1:9" ht="13" x14ac:dyDescent="0.3">
      <c r="A18" s="151" t="s">
        <v>137</v>
      </c>
      <c r="B18" s="4">
        <v>1256.6099999999999</v>
      </c>
      <c r="C18" s="4">
        <v>2628.8</v>
      </c>
      <c r="D18" s="4">
        <v>2628.81</v>
      </c>
      <c r="E18" s="4">
        <v>209.2</v>
      </c>
      <c r="F18" s="97">
        <v>100</v>
      </c>
    </row>
    <row r="19" spans="1:9" ht="12.5" x14ac:dyDescent="0.25">
      <c r="A19" s="152" t="s">
        <v>138</v>
      </c>
      <c r="B19" s="82">
        <v>1256.6099999999999</v>
      </c>
      <c r="C19" s="82">
        <v>2628.8</v>
      </c>
      <c r="D19" s="82">
        <v>2628.81</v>
      </c>
      <c r="E19" s="82">
        <v>209.2</v>
      </c>
      <c r="F19" s="89">
        <v>100</v>
      </c>
    </row>
    <row r="20" spans="1:9" ht="13" x14ac:dyDescent="0.3">
      <c r="A20" s="143" t="s">
        <v>2</v>
      </c>
      <c r="B20" s="107">
        <f>+B7+B10+B12+B15+B18</f>
        <v>2323572.71</v>
      </c>
      <c r="C20" s="107">
        <v>3364856.9</v>
      </c>
      <c r="D20" s="107">
        <f>+D7+D10+D12+D15+D18</f>
        <v>3570651.73</v>
      </c>
      <c r="E20" s="107">
        <f>+D20/B20*100</f>
        <v>153.67075515360139</v>
      </c>
      <c r="F20" s="109">
        <f>+D20/C20*100</f>
        <v>106.11600540872928</v>
      </c>
    </row>
    <row r="21" spans="1:9" ht="13" x14ac:dyDescent="0.3">
      <c r="A21" s="20"/>
      <c r="B21" s="21"/>
      <c r="C21" s="21"/>
      <c r="D21" s="21"/>
      <c r="E21" s="22"/>
      <c r="F21" s="23"/>
    </row>
    <row r="22" spans="1:9" ht="13" x14ac:dyDescent="0.3">
      <c r="A22" s="20"/>
      <c r="B22" s="21"/>
      <c r="C22" s="21"/>
      <c r="D22" s="21"/>
      <c r="E22" s="22"/>
      <c r="F22" s="23"/>
    </row>
    <row r="23" spans="1:9" ht="15.5" x14ac:dyDescent="0.25">
      <c r="A23" s="237" t="s">
        <v>145</v>
      </c>
      <c r="B23" s="237"/>
      <c r="C23" s="237"/>
      <c r="D23" s="237"/>
      <c r="E23" s="237"/>
      <c r="F23" s="237"/>
      <c r="G23" s="237"/>
      <c r="H23" s="237"/>
      <c r="I23" s="237"/>
    </row>
    <row r="24" spans="1:9" ht="16" thickBot="1" x14ac:dyDescent="0.3">
      <c r="A24" s="8"/>
      <c r="B24" s="8"/>
      <c r="C24" s="8"/>
      <c r="D24" s="8"/>
      <c r="E24" s="8"/>
      <c r="F24" s="8"/>
      <c r="G24" s="8"/>
      <c r="H24" s="8"/>
      <c r="I24" s="8"/>
    </row>
    <row r="25" spans="1:9" ht="33" customHeight="1" thickBot="1" x14ac:dyDescent="0.3">
      <c r="A25" s="141" t="s">
        <v>0</v>
      </c>
      <c r="B25" s="24" t="s">
        <v>170</v>
      </c>
      <c r="C25" s="24" t="s">
        <v>242</v>
      </c>
      <c r="D25" s="24" t="s">
        <v>171</v>
      </c>
      <c r="E25" s="24" t="s">
        <v>173</v>
      </c>
      <c r="F25" s="24" t="s">
        <v>173</v>
      </c>
      <c r="G25" s="8"/>
      <c r="H25" s="8"/>
      <c r="I25" s="8"/>
    </row>
    <row r="26" spans="1:9" ht="12" customHeight="1" x14ac:dyDescent="0.25">
      <c r="A26" s="142">
        <v>1</v>
      </c>
      <c r="B26" s="25">
        <v>2</v>
      </c>
      <c r="C26" s="25">
        <v>3</v>
      </c>
      <c r="D26" s="25">
        <v>4</v>
      </c>
      <c r="E26" s="25" t="s">
        <v>172</v>
      </c>
      <c r="F26" s="25" t="s">
        <v>174</v>
      </c>
    </row>
    <row r="27" spans="1:9" ht="13" x14ac:dyDescent="0.3">
      <c r="A27" s="151" t="s">
        <v>126</v>
      </c>
      <c r="B27" s="4">
        <v>16564.98</v>
      </c>
      <c r="C27" s="4">
        <v>739261.57</v>
      </c>
      <c r="D27" s="4">
        <v>736687.58</v>
      </c>
      <c r="E27" s="4">
        <v>4447.26</v>
      </c>
      <c r="F27" s="97">
        <v>99.65</v>
      </c>
    </row>
    <row r="28" spans="1:9" ht="12.5" x14ac:dyDescent="0.25">
      <c r="A28" s="152" t="s">
        <v>127</v>
      </c>
      <c r="B28" s="82">
        <v>16564.98</v>
      </c>
      <c r="C28" s="82">
        <v>615664.52</v>
      </c>
      <c r="D28" s="82">
        <v>613307.78</v>
      </c>
      <c r="E28" s="82">
        <v>3702.44</v>
      </c>
      <c r="F28" s="89">
        <v>99.62</v>
      </c>
    </row>
    <row r="29" spans="1:9" ht="25" x14ac:dyDescent="0.25">
      <c r="A29" s="152" t="s">
        <v>128</v>
      </c>
      <c r="B29" s="83"/>
      <c r="C29" s="82">
        <v>123597.05</v>
      </c>
      <c r="D29" s="82">
        <v>123379.8</v>
      </c>
      <c r="E29" s="93"/>
      <c r="F29" s="89">
        <v>99.82</v>
      </c>
    </row>
    <row r="30" spans="1:9" ht="13" x14ac:dyDescent="0.3">
      <c r="A30" s="151" t="s">
        <v>129</v>
      </c>
      <c r="B30" s="4">
        <v>14864.62</v>
      </c>
      <c r="C30" s="4">
        <v>22263.48</v>
      </c>
      <c r="D30" s="4">
        <v>21743.4</v>
      </c>
      <c r="E30" s="4">
        <v>146.28</v>
      </c>
      <c r="F30" s="97">
        <v>97.66</v>
      </c>
    </row>
    <row r="31" spans="1:9" ht="12.5" x14ac:dyDescent="0.25">
      <c r="A31" s="152" t="s">
        <v>130</v>
      </c>
      <c r="B31" s="82">
        <v>11629.35</v>
      </c>
      <c r="C31" s="82">
        <v>14972.02</v>
      </c>
      <c r="D31" s="82">
        <v>14451.94</v>
      </c>
      <c r="E31" s="82">
        <v>124.27</v>
      </c>
      <c r="F31" s="89">
        <v>96.53</v>
      </c>
    </row>
    <row r="32" spans="1:9" ht="25" x14ac:dyDescent="0.25">
      <c r="A32" s="152" t="s">
        <v>139</v>
      </c>
      <c r="B32" s="82">
        <v>3235.27</v>
      </c>
      <c r="C32" s="82">
        <v>7291.46</v>
      </c>
      <c r="D32" s="82">
        <v>7291.46</v>
      </c>
      <c r="E32" s="82">
        <v>225.37</v>
      </c>
      <c r="F32" s="89">
        <v>100</v>
      </c>
    </row>
    <row r="33" spans="1:6" ht="13" x14ac:dyDescent="0.3">
      <c r="A33" s="151" t="s">
        <v>131</v>
      </c>
      <c r="B33" s="4">
        <v>172341.94</v>
      </c>
      <c r="C33" s="4">
        <v>199689.63</v>
      </c>
      <c r="D33" s="4">
        <v>201307.16</v>
      </c>
      <c r="E33" s="4">
        <v>116.81</v>
      </c>
      <c r="F33" s="97">
        <v>100.81</v>
      </c>
    </row>
    <row r="34" spans="1:6" ht="25" x14ac:dyDescent="0.25">
      <c r="A34" s="152" t="s">
        <v>132</v>
      </c>
      <c r="B34" s="82">
        <v>18703.66</v>
      </c>
      <c r="C34" s="82">
        <v>26650</v>
      </c>
      <c r="D34" s="82">
        <v>28782.86</v>
      </c>
      <c r="E34" s="82">
        <v>153.88999999999999</v>
      </c>
      <c r="F34" s="89">
        <v>108</v>
      </c>
    </row>
    <row r="35" spans="1:6" ht="12.5" x14ac:dyDescent="0.25">
      <c r="A35" s="152" t="s">
        <v>133</v>
      </c>
      <c r="B35" s="82">
        <v>139588.64000000001</v>
      </c>
      <c r="C35" s="82">
        <v>165424.10999999999</v>
      </c>
      <c r="D35" s="82">
        <v>164908.78</v>
      </c>
      <c r="E35" s="82">
        <v>118.14</v>
      </c>
      <c r="F35" s="89">
        <v>99.69</v>
      </c>
    </row>
    <row r="36" spans="1:6" ht="12.5" x14ac:dyDescent="0.25">
      <c r="A36" s="152" t="s">
        <v>140</v>
      </c>
      <c r="B36" s="82">
        <v>14049.64</v>
      </c>
      <c r="C36" s="82">
        <v>7615.52</v>
      </c>
      <c r="D36" s="82">
        <v>7615.52</v>
      </c>
      <c r="E36" s="82">
        <v>54.2</v>
      </c>
      <c r="F36" s="89">
        <v>100</v>
      </c>
    </row>
    <row r="37" spans="1:6" ht="13" x14ac:dyDescent="0.3">
      <c r="A37" s="151" t="s">
        <v>134</v>
      </c>
      <c r="B37" s="4">
        <v>2127469.04</v>
      </c>
      <c r="C37" s="4">
        <v>2386175.9900000002</v>
      </c>
      <c r="D37" s="4">
        <v>2592707.1800000002</v>
      </c>
      <c r="E37" s="4">
        <v>121.87</v>
      </c>
      <c r="F37" s="97">
        <v>108.66</v>
      </c>
    </row>
    <row r="38" spans="1:6" ht="12.5" x14ac:dyDescent="0.25">
      <c r="A38" s="152" t="s">
        <v>135</v>
      </c>
      <c r="B38" s="83"/>
      <c r="C38" s="84">
        <v>847.59</v>
      </c>
      <c r="D38" s="83"/>
      <c r="E38" s="93"/>
      <c r="F38" s="91"/>
    </row>
    <row r="39" spans="1:6" ht="12.5" x14ac:dyDescent="0.25">
      <c r="A39" s="152" t="s">
        <v>136</v>
      </c>
      <c r="B39" s="82">
        <v>2126076.39</v>
      </c>
      <c r="C39" s="82">
        <v>2384918.58</v>
      </c>
      <c r="D39" s="82">
        <v>2592297.36</v>
      </c>
      <c r="E39" s="82">
        <v>121.93</v>
      </c>
      <c r="F39" s="89">
        <v>108.7</v>
      </c>
    </row>
    <row r="40" spans="1:6" ht="12.5" x14ac:dyDescent="0.25">
      <c r="A40" s="152" t="s">
        <v>141</v>
      </c>
      <c r="B40" s="82">
        <v>1392.65</v>
      </c>
      <c r="C40" s="84">
        <v>409.82</v>
      </c>
      <c r="D40" s="84">
        <v>409.82</v>
      </c>
      <c r="E40" s="82">
        <v>29.43</v>
      </c>
      <c r="F40" s="89">
        <v>100</v>
      </c>
    </row>
    <row r="41" spans="1:6" ht="13" x14ac:dyDescent="0.3">
      <c r="A41" s="151" t="s">
        <v>137</v>
      </c>
      <c r="B41" s="4">
        <v>1256.6199999999999</v>
      </c>
      <c r="C41" s="4">
        <v>2628.8</v>
      </c>
      <c r="D41" s="4">
        <v>2628.81</v>
      </c>
      <c r="E41" s="4">
        <v>209.2</v>
      </c>
      <c r="F41" s="97">
        <v>100</v>
      </c>
    </row>
    <row r="42" spans="1:6" ht="12.5" x14ac:dyDescent="0.25">
      <c r="A42" s="152" t="s">
        <v>138</v>
      </c>
      <c r="B42" s="82">
        <v>1256.6199999999999</v>
      </c>
      <c r="C42" s="82">
        <v>2628.8</v>
      </c>
      <c r="D42" s="82">
        <v>2628.81</v>
      </c>
      <c r="E42" s="82">
        <v>209.2</v>
      </c>
      <c r="F42" s="89">
        <v>100</v>
      </c>
    </row>
    <row r="43" spans="1:6" ht="13" x14ac:dyDescent="0.3">
      <c r="A43" s="151" t="s">
        <v>142</v>
      </c>
      <c r="B43" s="3"/>
      <c r="C43" s="4">
        <v>520000</v>
      </c>
      <c r="D43" s="4">
        <v>457240.68</v>
      </c>
      <c r="E43" s="92"/>
      <c r="F43" s="97">
        <v>87.93</v>
      </c>
    </row>
    <row r="44" spans="1:6" ht="21.75" customHeight="1" x14ac:dyDescent="0.25">
      <c r="A44" s="152" t="s">
        <v>143</v>
      </c>
      <c r="B44" s="83"/>
      <c r="C44" s="82">
        <v>520000</v>
      </c>
      <c r="D44" s="82">
        <v>457240.68</v>
      </c>
      <c r="E44" s="93"/>
      <c r="F44" s="89">
        <v>87.93</v>
      </c>
    </row>
    <row r="45" spans="1:6" ht="13" x14ac:dyDescent="0.3">
      <c r="A45" s="143" t="s">
        <v>5</v>
      </c>
      <c r="B45" s="107">
        <v>2332497.2000000002</v>
      </c>
      <c r="C45" s="107">
        <v>3870019.47</v>
      </c>
      <c r="D45" s="107">
        <v>4012314.81</v>
      </c>
      <c r="E45" s="107">
        <v>172.02</v>
      </c>
      <c r="F45" s="109">
        <v>103.68</v>
      </c>
    </row>
  </sheetData>
  <mergeCells count="4">
    <mergeCell ref="A1:I1"/>
    <mergeCell ref="A2:I2"/>
    <mergeCell ref="A4:I4"/>
    <mergeCell ref="A23:I23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F12"/>
  <sheetViews>
    <sheetView zoomScaleNormal="100" workbookViewId="0">
      <selection activeCell="E34" sqref="E34"/>
    </sheetView>
  </sheetViews>
  <sheetFormatPr defaultColWidth="9.1796875" defaultRowHeight="11.5" x14ac:dyDescent="0.25"/>
  <cols>
    <col min="1" max="1" width="50.54296875" style="1" customWidth="1"/>
    <col min="2" max="2" width="24.453125" style="1" customWidth="1"/>
    <col min="3" max="3" width="21.81640625" style="1" customWidth="1"/>
    <col min="4" max="4" width="26" style="1" customWidth="1"/>
    <col min="5" max="5" width="15.453125" style="1" customWidth="1"/>
    <col min="6" max="6" width="16.1796875" style="1" customWidth="1"/>
    <col min="7" max="16384" width="9.1796875" style="1"/>
  </cols>
  <sheetData>
    <row r="2" spans="1:6" ht="15.5" x14ac:dyDescent="0.25">
      <c r="A2" s="237" t="s">
        <v>9</v>
      </c>
      <c r="B2" s="237"/>
      <c r="C2" s="237"/>
      <c r="D2" s="239"/>
      <c r="E2" s="239"/>
    </row>
    <row r="3" spans="1:6" ht="18" x14ac:dyDescent="0.25">
      <c r="A3" s="6"/>
      <c r="B3" s="6"/>
      <c r="C3" s="6"/>
      <c r="D3" s="7"/>
      <c r="E3" s="7"/>
    </row>
    <row r="4" spans="1:6" ht="15.5" x14ac:dyDescent="0.35">
      <c r="A4" s="237" t="s">
        <v>100</v>
      </c>
      <c r="B4" s="240"/>
      <c r="C4" s="240"/>
      <c r="D4" s="240"/>
      <c r="E4" s="240"/>
    </row>
    <row r="5" spans="1:6" ht="18" x14ac:dyDescent="0.25">
      <c r="A5" s="6"/>
      <c r="B5" s="6"/>
      <c r="C5" s="6"/>
      <c r="D5" s="7"/>
      <c r="E5" s="7"/>
    </row>
    <row r="6" spans="1:6" ht="16" thickBot="1" x14ac:dyDescent="0.3">
      <c r="A6" s="237" t="s">
        <v>149</v>
      </c>
      <c r="B6" s="238"/>
      <c r="C6" s="238"/>
      <c r="D6" s="238"/>
      <c r="E6" s="238"/>
    </row>
    <row r="7" spans="1:6" ht="48" customHeight="1" thickBot="1" x14ac:dyDescent="0.3">
      <c r="A7" s="141" t="s">
        <v>0</v>
      </c>
      <c r="B7" s="24" t="s">
        <v>170</v>
      </c>
      <c r="C7" s="24" t="s">
        <v>242</v>
      </c>
      <c r="D7" s="24" t="s">
        <v>171</v>
      </c>
      <c r="E7" s="24" t="s">
        <v>173</v>
      </c>
      <c r="F7" s="24" t="s">
        <v>173</v>
      </c>
    </row>
    <row r="8" spans="1:6" ht="27.75" customHeight="1" x14ac:dyDescent="0.25">
      <c r="A8" s="142">
        <v>1</v>
      </c>
      <c r="B8" s="25">
        <v>2</v>
      </c>
      <c r="C8" s="25">
        <v>3</v>
      </c>
      <c r="D8" s="25">
        <v>4</v>
      </c>
      <c r="E8" s="25" t="s">
        <v>172</v>
      </c>
      <c r="F8" s="227" t="s">
        <v>174</v>
      </c>
    </row>
    <row r="9" spans="1:6" ht="13" x14ac:dyDescent="0.3">
      <c r="A9" s="153" t="s">
        <v>146</v>
      </c>
      <c r="B9" s="110">
        <v>2332497.2000000002</v>
      </c>
      <c r="C9" s="110">
        <v>3870019.47</v>
      </c>
      <c r="D9" s="110">
        <v>4012314.81</v>
      </c>
      <c r="E9" s="110">
        <v>172.02</v>
      </c>
      <c r="F9" s="111">
        <v>103.68</v>
      </c>
    </row>
    <row r="10" spans="1:6" ht="13" x14ac:dyDescent="0.3">
      <c r="A10" s="154" t="s">
        <v>205</v>
      </c>
      <c r="B10" s="139">
        <f>+B11+B12</f>
        <v>2332497.2000000002</v>
      </c>
      <c r="C10" s="139">
        <f>+C11+C12</f>
        <v>3870019.4699999997</v>
      </c>
      <c r="D10" s="139">
        <f>+D11+D12</f>
        <v>4012314.81</v>
      </c>
      <c r="E10" s="139">
        <f>+D10/B10*100</f>
        <v>172.01799041816642</v>
      </c>
      <c r="F10" s="140">
        <f>+D10/C10*100</f>
        <v>103.676863672213</v>
      </c>
    </row>
    <row r="11" spans="1:6" ht="12.5" x14ac:dyDescent="0.25">
      <c r="A11" s="148" t="s">
        <v>147</v>
      </c>
      <c r="B11" s="82">
        <v>2332257.1</v>
      </c>
      <c r="C11" s="82">
        <v>3869407.9</v>
      </c>
      <c r="D11" s="82">
        <v>4011703.24</v>
      </c>
      <c r="E11" s="82">
        <v>172.01</v>
      </c>
      <c r="F11" s="89">
        <v>103.68</v>
      </c>
    </row>
    <row r="12" spans="1:6" ht="12.5" x14ac:dyDescent="0.25">
      <c r="A12" s="148" t="s">
        <v>148</v>
      </c>
      <c r="B12" s="84">
        <v>240.1</v>
      </c>
      <c r="C12" s="84">
        <v>611.57000000000005</v>
      </c>
      <c r="D12" s="84">
        <v>611.57000000000005</v>
      </c>
      <c r="E12" s="82">
        <v>254.71</v>
      </c>
      <c r="F12" s="89">
        <v>100</v>
      </c>
    </row>
  </sheetData>
  <mergeCells count="3">
    <mergeCell ref="A2:E2"/>
    <mergeCell ref="A4:E4"/>
    <mergeCell ref="A6:E6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G13"/>
  <sheetViews>
    <sheetView workbookViewId="0">
      <selection activeCell="F7" sqref="F7"/>
    </sheetView>
  </sheetViews>
  <sheetFormatPr defaultColWidth="9.1796875" defaultRowHeight="11.5" x14ac:dyDescent="0.25"/>
  <cols>
    <col min="1" max="1" width="44.26953125" style="1" customWidth="1"/>
    <col min="2" max="2" width="21.54296875" style="1" customWidth="1"/>
    <col min="3" max="3" width="23" style="1" customWidth="1"/>
    <col min="4" max="4" width="26.453125" style="1" customWidth="1"/>
    <col min="5" max="5" width="17" style="1" customWidth="1"/>
    <col min="6" max="6" width="17.26953125" style="1" customWidth="1"/>
    <col min="7" max="7" width="1.54296875" style="1" customWidth="1"/>
    <col min="8" max="16384" width="9.1796875" style="1"/>
  </cols>
  <sheetData>
    <row r="2" spans="1:7" ht="15.5" x14ac:dyDescent="0.25">
      <c r="A2" s="237" t="s">
        <v>9</v>
      </c>
      <c r="B2" s="237"/>
      <c r="C2" s="237"/>
      <c r="D2" s="237"/>
      <c r="E2" s="237"/>
      <c r="F2" s="237"/>
      <c r="G2" s="237"/>
    </row>
    <row r="3" spans="1:7" ht="18" x14ac:dyDescent="0.25">
      <c r="A3" s="6"/>
      <c r="B3" s="6"/>
      <c r="C3" s="6"/>
      <c r="D3" s="6"/>
      <c r="E3" s="6"/>
      <c r="F3" s="7"/>
      <c r="G3" s="7"/>
    </row>
    <row r="4" spans="1:7" ht="15.5" x14ac:dyDescent="0.25">
      <c r="A4" s="237" t="s">
        <v>153</v>
      </c>
      <c r="B4" s="237"/>
      <c r="C4" s="237"/>
      <c r="D4" s="237"/>
      <c r="E4" s="237"/>
      <c r="F4" s="237"/>
      <c r="G4" s="237"/>
    </row>
    <row r="5" spans="1:7" ht="12" thickBot="1" x14ac:dyDescent="0.3"/>
    <row r="6" spans="1:7" ht="45" customHeight="1" thickBot="1" x14ac:dyDescent="0.3">
      <c r="A6" s="141" t="s">
        <v>0</v>
      </c>
      <c r="B6" s="24" t="s">
        <v>170</v>
      </c>
      <c r="C6" s="24" t="s">
        <v>242</v>
      </c>
      <c r="D6" s="24" t="s">
        <v>171</v>
      </c>
      <c r="E6" s="24" t="s">
        <v>173</v>
      </c>
      <c r="F6" s="24" t="s">
        <v>173</v>
      </c>
    </row>
    <row r="7" spans="1:7" ht="17.25" customHeight="1" x14ac:dyDescent="0.25">
      <c r="A7" s="142">
        <v>1</v>
      </c>
      <c r="B7" s="25">
        <v>2</v>
      </c>
      <c r="C7" s="25">
        <v>3</v>
      </c>
      <c r="D7" s="25">
        <v>4</v>
      </c>
      <c r="E7" s="25" t="s">
        <v>172</v>
      </c>
      <c r="F7" s="227" t="s">
        <v>174</v>
      </c>
    </row>
    <row r="8" spans="1:7" ht="13" x14ac:dyDescent="0.3">
      <c r="A8" s="143" t="s">
        <v>6</v>
      </c>
      <c r="B8" s="105"/>
      <c r="C8" s="105"/>
      <c r="D8" s="105"/>
      <c r="E8" s="105"/>
      <c r="F8" s="106"/>
    </row>
    <row r="9" spans="1:7" ht="13" x14ac:dyDescent="0.3">
      <c r="A9" s="150" t="s">
        <v>7</v>
      </c>
      <c r="B9" s="3"/>
      <c r="C9" s="4">
        <v>520000</v>
      </c>
      <c r="D9" s="4">
        <v>430332.69</v>
      </c>
      <c r="E9" s="92"/>
      <c r="F9" s="89">
        <v>82.76</v>
      </c>
    </row>
    <row r="10" spans="1:7" ht="13" x14ac:dyDescent="0.3">
      <c r="A10" s="150" t="s">
        <v>150</v>
      </c>
      <c r="B10" s="3"/>
      <c r="C10" s="4">
        <v>520000</v>
      </c>
      <c r="D10" s="4">
        <v>430332.69</v>
      </c>
      <c r="E10" s="92"/>
      <c r="F10" s="89">
        <v>82.76</v>
      </c>
    </row>
    <row r="11" spans="1:7" ht="39" x14ac:dyDescent="0.3">
      <c r="A11" s="150" t="s">
        <v>151</v>
      </c>
      <c r="B11" s="3"/>
      <c r="C11" s="4">
        <v>520000</v>
      </c>
      <c r="D11" s="4">
        <v>430332.69</v>
      </c>
      <c r="E11" s="92"/>
      <c r="F11" s="89">
        <v>82.76</v>
      </c>
    </row>
    <row r="12" spans="1:7" ht="26" x14ac:dyDescent="0.3">
      <c r="A12" s="155" t="s">
        <v>152</v>
      </c>
      <c r="B12" s="3"/>
      <c r="C12" s="4">
        <v>520000</v>
      </c>
      <c r="D12" s="4">
        <v>430332.69</v>
      </c>
      <c r="E12" s="92"/>
      <c r="F12" s="89">
        <v>82.76</v>
      </c>
    </row>
    <row r="13" spans="1:7" ht="13" x14ac:dyDescent="0.3">
      <c r="A13" s="143" t="s">
        <v>8</v>
      </c>
      <c r="B13" s="105"/>
      <c r="C13" s="107">
        <v>520000</v>
      </c>
      <c r="D13" s="107">
        <v>430332.69</v>
      </c>
      <c r="E13" s="108"/>
      <c r="F13" s="109">
        <v>82.76</v>
      </c>
    </row>
  </sheetData>
  <mergeCells count="2">
    <mergeCell ref="A2:G2"/>
    <mergeCell ref="A4:G4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F11"/>
  <sheetViews>
    <sheetView zoomScaleNormal="100" workbookViewId="0">
      <selection activeCell="F7" sqref="F7"/>
    </sheetView>
  </sheetViews>
  <sheetFormatPr defaultColWidth="9.1796875" defaultRowHeight="11.5" x14ac:dyDescent="0.25"/>
  <cols>
    <col min="1" max="1" width="44.26953125" style="1" customWidth="1"/>
    <col min="2" max="2" width="22.1796875" style="1" customWidth="1"/>
    <col min="3" max="3" width="23" style="1" customWidth="1"/>
    <col min="4" max="4" width="26.1796875" style="1" customWidth="1"/>
    <col min="5" max="5" width="18.26953125" style="1" customWidth="1"/>
    <col min="6" max="6" width="16.453125" style="1" customWidth="1"/>
    <col min="7" max="16384" width="9.1796875" style="1"/>
  </cols>
  <sheetData>
    <row r="2" spans="1:6" ht="15.5" x14ac:dyDescent="0.25">
      <c r="A2" s="237" t="s">
        <v>9</v>
      </c>
      <c r="B2" s="237"/>
      <c r="C2" s="237"/>
      <c r="D2" s="237"/>
      <c r="E2" s="237"/>
    </row>
    <row r="3" spans="1:6" ht="18" x14ac:dyDescent="0.25">
      <c r="A3" s="6"/>
      <c r="B3" s="6"/>
      <c r="C3" s="6"/>
      <c r="D3" s="7"/>
      <c r="E3" s="7"/>
    </row>
    <row r="4" spans="1:6" ht="15.5" x14ac:dyDescent="0.25">
      <c r="A4" s="237" t="s">
        <v>154</v>
      </c>
      <c r="B4" s="237"/>
      <c r="C4" s="237"/>
      <c r="D4" s="237"/>
      <c r="E4" s="237"/>
    </row>
    <row r="5" spans="1:6" ht="12" thickBot="1" x14ac:dyDescent="0.3"/>
    <row r="6" spans="1:6" ht="51.75" customHeight="1" thickBot="1" x14ac:dyDescent="0.3">
      <c r="A6" s="141" t="s">
        <v>0</v>
      </c>
      <c r="B6" s="24" t="s">
        <v>170</v>
      </c>
      <c r="C6" s="24" t="s">
        <v>242</v>
      </c>
      <c r="D6" s="24" t="s">
        <v>171</v>
      </c>
      <c r="E6" s="24" t="s">
        <v>173</v>
      </c>
      <c r="F6" s="24" t="s">
        <v>173</v>
      </c>
    </row>
    <row r="7" spans="1:6" ht="13.5" customHeight="1" x14ac:dyDescent="0.25">
      <c r="A7" s="142">
        <v>1</v>
      </c>
      <c r="B7" s="25">
        <v>2</v>
      </c>
      <c r="C7" s="25">
        <v>3</v>
      </c>
      <c r="D7" s="25">
        <v>4</v>
      </c>
      <c r="E7" s="25" t="s">
        <v>172</v>
      </c>
      <c r="F7" s="227" t="s">
        <v>174</v>
      </c>
    </row>
    <row r="8" spans="1:6" ht="13" x14ac:dyDescent="0.3">
      <c r="A8" s="143" t="s">
        <v>6</v>
      </c>
      <c r="B8" s="105"/>
      <c r="C8" s="105"/>
      <c r="D8" s="105"/>
      <c r="E8" s="105"/>
      <c r="F8" s="106"/>
    </row>
    <row r="9" spans="1:6" ht="12.5" x14ac:dyDescent="0.25">
      <c r="A9" s="152" t="s">
        <v>142</v>
      </c>
      <c r="B9" s="83"/>
      <c r="C9" s="82">
        <v>520000</v>
      </c>
      <c r="D9" s="82">
        <v>430332.69</v>
      </c>
      <c r="E9" s="93"/>
      <c r="F9" s="89">
        <v>82.76</v>
      </c>
    </row>
    <row r="10" spans="1:6" ht="12.5" x14ac:dyDescent="0.25">
      <c r="A10" s="152" t="s">
        <v>143</v>
      </c>
      <c r="B10" s="83"/>
      <c r="C10" s="82">
        <v>520000</v>
      </c>
      <c r="D10" s="82">
        <v>430332.69</v>
      </c>
      <c r="E10" s="93"/>
      <c r="F10" s="89">
        <v>82.76</v>
      </c>
    </row>
    <row r="11" spans="1:6" ht="13" x14ac:dyDescent="0.3">
      <c r="A11" s="143" t="s">
        <v>8</v>
      </c>
      <c r="B11" s="105"/>
      <c r="C11" s="107">
        <v>520000</v>
      </c>
      <c r="D11" s="107">
        <v>430332.69</v>
      </c>
      <c r="E11" s="108"/>
      <c r="F11" s="109">
        <v>82.76</v>
      </c>
    </row>
  </sheetData>
  <mergeCells count="2">
    <mergeCell ref="A2:E2"/>
    <mergeCell ref="A4:E4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F207"/>
  <sheetViews>
    <sheetView zoomScaleNormal="100" workbookViewId="0">
      <selection activeCell="H26" sqref="H26"/>
    </sheetView>
  </sheetViews>
  <sheetFormatPr defaultColWidth="9.1796875" defaultRowHeight="11.5" x14ac:dyDescent="0.25"/>
  <cols>
    <col min="1" max="1" width="36.54296875" style="1" bestFit="1" customWidth="1"/>
    <col min="2" max="2" width="24.1796875" style="1" bestFit="1" customWidth="1"/>
    <col min="3" max="3" width="22.81640625" style="1" customWidth="1"/>
    <col min="4" max="4" width="20.1796875" style="1" customWidth="1"/>
    <col min="5" max="5" width="2.26953125" style="1" customWidth="1"/>
    <col min="6" max="6" width="9.1796875" style="1" hidden="1" customWidth="1"/>
    <col min="7" max="7" width="15" style="1" bestFit="1" customWidth="1"/>
    <col min="8" max="16384" width="9.1796875" style="1"/>
  </cols>
  <sheetData>
    <row r="2" spans="1:6" ht="15.5" x14ac:dyDescent="0.35">
      <c r="A2" s="237" t="s">
        <v>169</v>
      </c>
      <c r="B2" s="240"/>
      <c r="C2" s="240"/>
      <c r="D2" s="240"/>
      <c r="E2" s="240"/>
      <c r="F2" s="240"/>
    </row>
    <row r="4" spans="1:6" ht="12" thickBot="1" x14ac:dyDescent="0.3"/>
    <row r="5" spans="1:6" ht="36.75" customHeight="1" thickBot="1" x14ac:dyDescent="0.3">
      <c r="A5" s="141" t="s">
        <v>0</v>
      </c>
      <c r="B5" s="24" t="s">
        <v>242</v>
      </c>
      <c r="C5" s="24" t="s">
        <v>171</v>
      </c>
      <c r="D5" s="24" t="s">
        <v>173</v>
      </c>
    </row>
    <row r="6" spans="1:6" ht="12.75" customHeight="1" x14ac:dyDescent="0.25">
      <c r="A6" s="142">
        <v>1</v>
      </c>
      <c r="B6" s="25">
        <v>2</v>
      </c>
      <c r="C6" s="25">
        <v>3</v>
      </c>
      <c r="D6" s="25" t="s">
        <v>175</v>
      </c>
    </row>
    <row r="7" spans="1:6" ht="13" x14ac:dyDescent="0.3">
      <c r="A7" s="156" t="s">
        <v>146</v>
      </c>
      <c r="B7" s="85">
        <v>3870019.47</v>
      </c>
      <c r="C7" s="85">
        <v>4012314.81</v>
      </c>
      <c r="D7" s="94">
        <v>103.68</v>
      </c>
    </row>
    <row r="8" spans="1:6" ht="12.5" x14ac:dyDescent="0.25">
      <c r="A8" s="148" t="s">
        <v>155</v>
      </c>
      <c r="B8" s="82">
        <v>3870019.47</v>
      </c>
      <c r="C8" s="82">
        <v>4012314.81</v>
      </c>
      <c r="D8" s="89">
        <v>103.68</v>
      </c>
    </row>
    <row r="9" spans="1:6" ht="26" x14ac:dyDescent="0.3">
      <c r="A9" s="157" t="s">
        <v>156</v>
      </c>
      <c r="B9" s="87">
        <v>611.57000000000005</v>
      </c>
      <c r="C9" s="87">
        <v>611.57000000000005</v>
      </c>
      <c r="D9" s="95">
        <v>100</v>
      </c>
    </row>
    <row r="10" spans="1:6" ht="13" x14ac:dyDescent="0.3">
      <c r="A10" s="158" t="s">
        <v>157</v>
      </c>
      <c r="B10" s="87">
        <v>611.57000000000005</v>
      </c>
      <c r="C10" s="87">
        <v>611.57000000000005</v>
      </c>
      <c r="D10" s="95">
        <v>100</v>
      </c>
    </row>
    <row r="11" spans="1:6" ht="13" x14ac:dyDescent="0.3">
      <c r="A11" s="151" t="s">
        <v>127</v>
      </c>
      <c r="B11" s="5">
        <v>611.57000000000005</v>
      </c>
      <c r="C11" s="5">
        <v>611.57000000000005</v>
      </c>
      <c r="D11" s="89">
        <v>100</v>
      </c>
    </row>
    <row r="12" spans="1:6" ht="13" x14ac:dyDescent="0.3">
      <c r="A12" s="159" t="s">
        <v>44</v>
      </c>
      <c r="B12" s="5">
        <v>611.57000000000005</v>
      </c>
      <c r="C12" s="5">
        <v>611.57000000000005</v>
      </c>
      <c r="D12" s="89">
        <v>100</v>
      </c>
    </row>
    <row r="13" spans="1:6" ht="25" x14ac:dyDescent="0.25">
      <c r="A13" s="160" t="s">
        <v>51</v>
      </c>
      <c r="B13" s="83"/>
      <c r="C13" s="84">
        <v>16</v>
      </c>
      <c r="D13" s="91"/>
    </row>
    <row r="14" spans="1:6" ht="12.5" x14ac:dyDescent="0.25">
      <c r="A14" s="160" t="s">
        <v>52</v>
      </c>
      <c r="B14" s="83"/>
      <c r="C14" s="84">
        <v>52</v>
      </c>
      <c r="D14" s="91"/>
    </row>
    <row r="15" spans="1:6" ht="37.5" x14ac:dyDescent="0.25">
      <c r="A15" s="160" t="s">
        <v>70</v>
      </c>
      <c r="B15" s="83"/>
      <c r="C15" s="84">
        <v>543.57000000000005</v>
      </c>
      <c r="D15" s="91"/>
    </row>
    <row r="16" spans="1:6" ht="26" x14ac:dyDescent="0.3">
      <c r="A16" s="157" t="s">
        <v>158</v>
      </c>
      <c r="B16" s="88">
        <v>2507256.9700000002</v>
      </c>
      <c r="C16" s="88">
        <v>2758569.95</v>
      </c>
      <c r="D16" s="95">
        <v>110.02</v>
      </c>
    </row>
    <row r="17" spans="1:4" ht="13" x14ac:dyDescent="0.3">
      <c r="A17" s="158" t="s">
        <v>159</v>
      </c>
      <c r="B17" s="88">
        <v>2402159.92</v>
      </c>
      <c r="C17" s="88">
        <v>2653690.15</v>
      </c>
      <c r="D17" s="95">
        <v>110.47</v>
      </c>
    </row>
    <row r="18" spans="1:4" ht="13" x14ac:dyDescent="0.3">
      <c r="A18" s="151" t="s">
        <v>127</v>
      </c>
      <c r="B18" s="4">
        <v>19000</v>
      </c>
      <c r="C18" s="4">
        <v>19000</v>
      </c>
      <c r="D18" s="89">
        <v>100</v>
      </c>
    </row>
    <row r="19" spans="1:4" ht="13" x14ac:dyDescent="0.3">
      <c r="A19" s="159" t="s">
        <v>44</v>
      </c>
      <c r="B19" s="4">
        <v>19000</v>
      </c>
      <c r="C19" s="4">
        <v>19000</v>
      </c>
      <c r="D19" s="89">
        <v>100</v>
      </c>
    </row>
    <row r="20" spans="1:4" ht="25" x14ac:dyDescent="0.25">
      <c r="A20" s="160" t="s">
        <v>47</v>
      </c>
      <c r="B20" s="83"/>
      <c r="C20" s="83"/>
      <c r="D20" s="91"/>
    </row>
    <row r="21" spans="1:4" ht="25" x14ac:dyDescent="0.25">
      <c r="A21" s="160" t="s">
        <v>51</v>
      </c>
      <c r="B21" s="83"/>
      <c r="C21" s="83"/>
      <c r="D21" s="91"/>
    </row>
    <row r="22" spans="1:4" ht="12.5" x14ac:dyDescent="0.25">
      <c r="A22" s="160" t="s">
        <v>52</v>
      </c>
      <c r="B22" s="83"/>
      <c r="C22" s="83"/>
      <c r="D22" s="91"/>
    </row>
    <row r="23" spans="1:4" ht="12.5" x14ac:dyDescent="0.25">
      <c r="A23" s="160" t="s">
        <v>53</v>
      </c>
      <c r="B23" s="83"/>
      <c r="C23" s="82">
        <v>19000</v>
      </c>
      <c r="D23" s="91"/>
    </row>
    <row r="24" spans="1:4" ht="26" x14ac:dyDescent="0.3">
      <c r="A24" s="151" t="s">
        <v>128</v>
      </c>
      <c r="B24" s="4">
        <v>21000</v>
      </c>
      <c r="C24" s="4">
        <v>21000</v>
      </c>
      <c r="D24" s="89">
        <v>100</v>
      </c>
    </row>
    <row r="25" spans="1:4" ht="13" x14ac:dyDescent="0.3">
      <c r="A25" s="159" t="s">
        <v>44</v>
      </c>
      <c r="B25" s="4">
        <v>21000</v>
      </c>
      <c r="C25" s="4">
        <v>21000</v>
      </c>
      <c r="D25" s="89">
        <v>100</v>
      </c>
    </row>
    <row r="26" spans="1:4" ht="25" x14ac:dyDescent="0.25">
      <c r="A26" s="160" t="s">
        <v>47</v>
      </c>
      <c r="B26" s="83"/>
      <c r="C26" s="82">
        <v>1000</v>
      </c>
      <c r="D26" s="91"/>
    </row>
    <row r="27" spans="1:4" ht="12.5" x14ac:dyDescent="0.25">
      <c r="A27" s="160" t="s">
        <v>53</v>
      </c>
      <c r="B27" s="83"/>
      <c r="C27" s="82">
        <v>20000</v>
      </c>
      <c r="D27" s="91"/>
    </row>
    <row r="28" spans="1:4" ht="26" x14ac:dyDescent="0.3">
      <c r="A28" s="151" t="s">
        <v>130</v>
      </c>
      <c r="B28" s="4">
        <v>14972.02</v>
      </c>
      <c r="C28" s="4">
        <v>14451.94</v>
      </c>
      <c r="D28" s="89">
        <v>96.53</v>
      </c>
    </row>
    <row r="29" spans="1:4" ht="13" x14ac:dyDescent="0.3">
      <c r="A29" s="159" t="s">
        <v>35</v>
      </c>
      <c r="B29" s="4">
        <v>2500</v>
      </c>
      <c r="C29" s="4">
        <v>3770.27</v>
      </c>
      <c r="D29" s="89">
        <v>150.81</v>
      </c>
    </row>
    <row r="30" spans="1:4" ht="12.5" x14ac:dyDescent="0.25">
      <c r="A30" s="160" t="s">
        <v>40</v>
      </c>
      <c r="B30" s="83"/>
      <c r="C30" s="82">
        <v>3770.27</v>
      </c>
      <c r="D30" s="91"/>
    </row>
    <row r="31" spans="1:4" ht="13" x14ac:dyDescent="0.3">
      <c r="A31" s="159" t="s">
        <v>44</v>
      </c>
      <c r="B31" s="4">
        <v>12372.02</v>
      </c>
      <c r="C31" s="4">
        <v>10672.68</v>
      </c>
      <c r="D31" s="89">
        <v>86.26</v>
      </c>
    </row>
    <row r="32" spans="1:4" ht="12.5" x14ac:dyDescent="0.25">
      <c r="A32" s="160" t="s">
        <v>46</v>
      </c>
      <c r="B32" s="83"/>
      <c r="C32" s="82">
        <v>10572.68</v>
      </c>
      <c r="D32" s="91"/>
    </row>
    <row r="33" spans="1:4" ht="12.5" x14ac:dyDescent="0.25">
      <c r="A33" s="160" t="s">
        <v>64</v>
      </c>
      <c r="B33" s="83"/>
      <c r="C33" s="83"/>
      <c r="D33" s="91"/>
    </row>
    <row r="34" spans="1:4" ht="25" x14ac:dyDescent="0.25">
      <c r="A34" s="160" t="s">
        <v>68</v>
      </c>
      <c r="B34" s="83"/>
      <c r="C34" s="84">
        <v>100</v>
      </c>
      <c r="D34" s="91"/>
    </row>
    <row r="35" spans="1:4" ht="13" x14ac:dyDescent="0.3">
      <c r="A35" s="159" t="s">
        <v>77</v>
      </c>
      <c r="B35" s="3"/>
      <c r="C35" s="3"/>
      <c r="D35" s="91"/>
    </row>
    <row r="36" spans="1:4" ht="12.5" x14ac:dyDescent="0.25">
      <c r="A36" s="160" t="s">
        <v>80</v>
      </c>
      <c r="B36" s="83"/>
      <c r="C36" s="83"/>
      <c r="D36" s="91"/>
    </row>
    <row r="37" spans="1:4" ht="39" x14ac:dyDescent="0.3">
      <c r="A37" s="159" t="s">
        <v>81</v>
      </c>
      <c r="B37" s="5">
        <v>100</v>
      </c>
      <c r="C37" s="5">
        <v>8.99</v>
      </c>
      <c r="D37" s="89">
        <v>8.99</v>
      </c>
    </row>
    <row r="38" spans="1:4" ht="25" x14ac:dyDescent="0.25">
      <c r="A38" s="160" t="s">
        <v>83</v>
      </c>
      <c r="B38" s="83"/>
      <c r="C38" s="84">
        <v>8.99</v>
      </c>
      <c r="D38" s="91"/>
    </row>
    <row r="39" spans="1:4" ht="39" x14ac:dyDescent="0.3">
      <c r="A39" s="151" t="s">
        <v>139</v>
      </c>
      <c r="B39" s="4">
        <v>7291.46</v>
      </c>
      <c r="C39" s="4">
        <v>7291.46</v>
      </c>
      <c r="D39" s="89">
        <v>100</v>
      </c>
    </row>
    <row r="40" spans="1:4" ht="13" x14ac:dyDescent="0.3">
      <c r="A40" s="159" t="s">
        <v>35</v>
      </c>
      <c r="B40" s="5">
        <v>500</v>
      </c>
      <c r="C40" s="5">
        <v>500</v>
      </c>
      <c r="D40" s="89">
        <v>100</v>
      </c>
    </row>
    <row r="41" spans="1:4" ht="12.5" x14ac:dyDescent="0.25">
      <c r="A41" s="160" t="s">
        <v>40</v>
      </c>
      <c r="B41" s="83"/>
      <c r="C41" s="84">
        <v>500</v>
      </c>
      <c r="D41" s="91"/>
    </row>
    <row r="42" spans="1:4" ht="13" x14ac:dyDescent="0.3">
      <c r="A42" s="159" t="s">
        <v>44</v>
      </c>
      <c r="B42" s="4">
        <v>6791.46</v>
      </c>
      <c r="C42" s="4">
        <v>6791.46</v>
      </c>
      <c r="D42" s="89">
        <v>100</v>
      </c>
    </row>
    <row r="43" spans="1:4" ht="12.5" x14ac:dyDescent="0.25">
      <c r="A43" s="160" t="s">
        <v>46</v>
      </c>
      <c r="B43" s="83"/>
      <c r="C43" s="82">
        <v>1158.4000000000001</v>
      </c>
      <c r="D43" s="91"/>
    </row>
    <row r="44" spans="1:4" ht="25" x14ac:dyDescent="0.25">
      <c r="A44" s="160" t="s">
        <v>51</v>
      </c>
      <c r="B44" s="83"/>
      <c r="C44" s="82">
        <v>1256.51</v>
      </c>
      <c r="D44" s="91"/>
    </row>
    <row r="45" spans="1:4" ht="25" x14ac:dyDescent="0.25">
      <c r="A45" s="160" t="s">
        <v>59</v>
      </c>
      <c r="B45" s="83"/>
      <c r="C45" s="82">
        <v>2104.83</v>
      </c>
      <c r="D45" s="91"/>
    </row>
    <row r="46" spans="1:4" ht="12.5" x14ac:dyDescent="0.25">
      <c r="A46" s="160" t="s">
        <v>64</v>
      </c>
      <c r="B46" s="83"/>
      <c r="C46" s="82">
        <v>2271.7199999999998</v>
      </c>
      <c r="D46" s="91"/>
    </row>
    <row r="47" spans="1:4" ht="26" x14ac:dyDescent="0.3">
      <c r="A47" s="151" t="s">
        <v>132</v>
      </c>
      <c r="B47" s="4">
        <v>23753.35</v>
      </c>
      <c r="C47" s="4">
        <v>28508.69</v>
      </c>
      <c r="D47" s="89">
        <v>120.02</v>
      </c>
    </row>
    <row r="48" spans="1:4" ht="13" x14ac:dyDescent="0.3">
      <c r="A48" s="159" t="s">
        <v>44</v>
      </c>
      <c r="B48" s="4">
        <v>23543.71</v>
      </c>
      <c r="C48" s="4">
        <v>26508.29</v>
      </c>
      <c r="D48" s="89">
        <v>112.59</v>
      </c>
    </row>
    <row r="49" spans="1:4" ht="12.5" x14ac:dyDescent="0.25">
      <c r="A49" s="160" t="s">
        <v>46</v>
      </c>
      <c r="B49" s="83"/>
      <c r="C49" s="82">
        <v>1120.5</v>
      </c>
      <c r="D49" s="91"/>
    </row>
    <row r="50" spans="1:4" ht="25" x14ac:dyDescent="0.25">
      <c r="A50" s="160" t="s">
        <v>48</v>
      </c>
      <c r="B50" s="83"/>
      <c r="C50" s="84">
        <v>540.05999999999995</v>
      </c>
      <c r="D50" s="91"/>
    </row>
    <row r="51" spans="1:4" ht="25" x14ac:dyDescent="0.25">
      <c r="A51" s="160" t="s">
        <v>49</v>
      </c>
      <c r="B51" s="83"/>
      <c r="C51" s="84">
        <v>17.2</v>
      </c>
      <c r="D51" s="91"/>
    </row>
    <row r="52" spans="1:4" ht="25" x14ac:dyDescent="0.25">
      <c r="A52" s="160" t="s">
        <v>51</v>
      </c>
      <c r="B52" s="83"/>
      <c r="C52" s="82">
        <v>3850.98</v>
      </c>
      <c r="D52" s="91"/>
    </row>
    <row r="53" spans="1:4" ht="12.5" x14ac:dyDescent="0.25">
      <c r="A53" s="160" t="s">
        <v>52</v>
      </c>
      <c r="B53" s="83"/>
      <c r="C53" s="82">
        <v>3512.2</v>
      </c>
      <c r="D53" s="91"/>
    </row>
    <row r="54" spans="1:4" ht="12.5" x14ac:dyDescent="0.25">
      <c r="A54" s="160" t="s">
        <v>53</v>
      </c>
      <c r="B54" s="83"/>
      <c r="C54" s="84">
        <v>6.33</v>
      </c>
      <c r="D54" s="91"/>
    </row>
    <row r="55" spans="1:4" ht="25" x14ac:dyDescent="0.25">
      <c r="A55" s="160" t="s">
        <v>54</v>
      </c>
      <c r="B55" s="83"/>
      <c r="C55" s="84">
        <v>885.4</v>
      </c>
      <c r="D55" s="91"/>
    </row>
    <row r="56" spans="1:4" ht="12.5" x14ac:dyDescent="0.25">
      <c r="A56" s="160" t="s">
        <v>55</v>
      </c>
      <c r="B56" s="83"/>
      <c r="C56" s="84">
        <v>314.70999999999998</v>
      </c>
      <c r="D56" s="91"/>
    </row>
    <row r="57" spans="1:4" ht="25" x14ac:dyDescent="0.25">
      <c r="A57" s="160" t="s">
        <v>58</v>
      </c>
      <c r="B57" s="83"/>
      <c r="C57" s="83"/>
      <c r="D57" s="91"/>
    </row>
    <row r="58" spans="1:4" ht="25" x14ac:dyDescent="0.25">
      <c r="A58" s="160" t="s">
        <v>59</v>
      </c>
      <c r="B58" s="83"/>
      <c r="C58" s="82">
        <v>1124.93</v>
      </c>
      <c r="D58" s="91"/>
    </row>
    <row r="59" spans="1:4" ht="25" x14ac:dyDescent="0.25">
      <c r="A59" s="160" t="s">
        <v>60</v>
      </c>
      <c r="B59" s="83"/>
      <c r="C59" s="84">
        <v>498.95</v>
      </c>
      <c r="D59" s="91"/>
    </row>
    <row r="60" spans="1:4" ht="12.5" x14ac:dyDescent="0.25">
      <c r="A60" s="160" t="s">
        <v>61</v>
      </c>
      <c r="B60" s="83"/>
      <c r="C60" s="82">
        <v>2223.88</v>
      </c>
      <c r="D60" s="91"/>
    </row>
    <row r="61" spans="1:4" ht="12.5" x14ac:dyDescent="0.25">
      <c r="A61" s="160" t="s">
        <v>62</v>
      </c>
      <c r="B61" s="83"/>
      <c r="C61" s="82">
        <v>1348.87</v>
      </c>
      <c r="D61" s="91"/>
    </row>
    <row r="62" spans="1:4" ht="25" x14ac:dyDescent="0.25">
      <c r="A62" s="160" t="s">
        <v>63</v>
      </c>
      <c r="B62" s="83"/>
      <c r="C62" s="84">
        <v>709.8</v>
      </c>
      <c r="D62" s="91"/>
    </row>
    <row r="63" spans="1:4" ht="12.5" x14ac:dyDescent="0.25">
      <c r="A63" s="160" t="s">
        <v>64</v>
      </c>
      <c r="B63" s="83"/>
      <c r="C63" s="84">
        <v>422.36</v>
      </c>
      <c r="D63" s="91"/>
    </row>
    <row r="64" spans="1:4" ht="12.5" x14ac:dyDescent="0.25">
      <c r="A64" s="160" t="s">
        <v>65</v>
      </c>
      <c r="B64" s="83"/>
      <c r="C64" s="82">
        <v>2405.4699999999998</v>
      </c>
      <c r="D64" s="91"/>
    </row>
    <row r="65" spans="1:4" ht="12.5" x14ac:dyDescent="0.25">
      <c r="A65" s="160" t="s">
        <v>66</v>
      </c>
      <c r="B65" s="83"/>
      <c r="C65" s="82">
        <v>5810.44</v>
      </c>
      <c r="D65" s="91"/>
    </row>
    <row r="66" spans="1:4" ht="25" x14ac:dyDescent="0.25">
      <c r="A66" s="160" t="s">
        <v>68</v>
      </c>
      <c r="B66" s="83"/>
      <c r="C66" s="84">
        <v>213.85</v>
      </c>
      <c r="D66" s="91"/>
    </row>
    <row r="67" spans="1:4" ht="12.5" x14ac:dyDescent="0.25">
      <c r="A67" s="160" t="s">
        <v>72</v>
      </c>
      <c r="B67" s="83"/>
      <c r="C67" s="84">
        <v>195.55</v>
      </c>
      <c r="D67" s="91"/>
    </row>
    <row r="68" spans="1:4" ht="12.5" x14ac:dyDescent="0.25">
      <c r="A68" s="160" t="s">
        <v>74</v>
      </c>
      <c r="B68" s="83"/>
      <c r="C68" s="84">
        <v>83.83</v>
      </c>
      <c r="D68" s="91"/>
    </row>
    <row r="69" spans="1:4" ht="25" x14ac:dyDescent="0.25">
      <c r="A69" s="160" t="s">
        <v>76</v>
      </c>
      <c r="B69" s="83"/>
      <c r="C69" s="82">
        <v>1222.98</v>
      </c>
      <c r="D69" s="91"/>
    </row>
    <row r="70" spans="1:4" ht="13" x14ac:dyDescent="0.3">
      <c r="A70" s="159" t="s">
        <v>77</v>
      </c>
      <c r="B70" s="5">
        <v>209.64</v>
      </c>
      <c r="C70" s="4">
        <v>2000.4</v>
      </c>
      <c r="D70" s="89">
        <v>954.21</v>
      </c>
    </row>
    <row r="71" spans="1:4" ht="25" x14ac:dyDescent="0.25">
      <c r="A71" s="160" t="s">
        <v>79</v>
      </c>
      <c r="B71" s="83"/>
      <c r="C71" s="82">
        <v>1960.76</v>
      </c>
      <c r="D71" s="91"/>
    </row>
    <row r="72" spans="1:4" ht="12.5" x14ac:dyDescent="0.25">
      <c r="A72" s="160" t="s">
        <v>80</v>
      </c>
      <c r="B72" s="83"/>
      <c r="C72" s="84">
        <v>39.64</v>
      </c>
      <c r="D72" s="91"/>
    </row>
    <row r="73" spans="1:4" ht="26" x14ac:dyDescent="0.3">
      <c r="A73" s="151" t="s">
        <v>133</v>
      </c>
      <c r="B73" s="4">
        <v>164579</v>
      </c>
      <c r="C73" s="4">
        <v>164063.67000000001</v>
      </c>
      <c r="D73" s="89">
        <v>99.69</v>
      </c>
    </row>
    <row r="74" spans="1:4" ht="13" x14ac:dyDescent="0.3">
      <c r="A74" s="159" t="s">
        <v>44</v>
      </c>
      <c r="B74" s="4">
        <v>164114.47</v>
      </c>
      <c r="C74" s="4">
        <v>163599.14000000001</v>
      </c>
      <c r="D74" s="89">
        <v>99.69</v>
      </c>
    </row>
    <row r="75" spans="1:4" ht="12.5" x14ac:dyDescent="0.25">
      <c r="A75" s="160" t="s">
        <v>46</v>
      </c>
      <c r="B75" s="83"/>
      <c r="C75" s="82">
        <v>5519.49</v>
      </c>
      <c r="D75" s="91"/>
    </row>
    <row r="76" spans="1:4" ht="25" x14ac:dyDescent="0.25">
      <c r="A76" s="160" t="s">
        <v>47</v>
      </c>
      <c r="B76" s="83"/>
      <c r="C76" s="82">
        <v>60708.01</v>
      </c>
      <c r="D76" s="91"/>
    </row>
    <row r="77" spans="1:4" ht="25" x14ac:dyDescent="0.25">
      <c r="A77" s="160" t="s">
        <v>48</v>
      </c>
      <c r="B77" s="83"/>
      <c r="C77" s="84">
        <v>135.5</v>
      </c>
      <c r="D77" s="91"/>
    </row>
    <row r="78" spans="1:4" ht="25" x14ac:dyDescent="0.25">
      <c r="A78" s="160" t="s">
        <v>51</v>
      </c>
      <c r="B78" s="83"/>
      <c r="C78" s="82">
        <v>8536.1299999999992</v>
      </c>
      <c r="D78" s="91"/>
    </row>
    <row r="79" spans="1:4" ht="12.5" x14ac:dyDescent="0.25">
      <c r="A79" s="160" t="s">
        <v>52</v>
      </c>
      <c r="B79" s="83"/>
      <c r="C79" s="82">
        <v>4279.87</v>
      </c>
      <c r="D79" s="91"/>
    </row>
    <row r="80" spans="1:4" ht="12.5" x14ac:dyDescent="0.25">
      <c r="A80" s="160" t="s">
        <v>53</v>
      </c>
      <c r="B80" s="83"/>
      <c r="C80" s="82">
        <v>45478.04</v>
      </c>
      <c r="D80" s="91"/>
    </row>
    <row r="81" spans="1:4" ht="25" x14ac:dyDescent="0.25">
      <c r="A81" s="160" t="s">
        <v>54</v>
      </c>
      <c r="B81" s="83"/>
      <c r="C81" s="82">
        <v>1181.7</v>
      </c>
      <c r="D81" s="91"/>
    </row>
    <row r="82" spans="1:4" ht="12.5" x14ac:dyDescent="0.25">
      <c r="A82" s="160" t="s">
        <v>55</v>
      </c>
      <c r="B82" s="83"/>
      <c r="C82" s="84">
        <v>218.94</v>
      </c>
      <c r="D82" s="91"/>
    </row>
    <row r="83" spans="1:4" ht="25" x14ac:dyDescent="0.25">
      <c r="A83" s="160" t="s">
        <v>56</v>
      </c>
      <c r="B83" s="83"/>
      <c r="C83" s="84">
        <v>541.79999999999995</v>
      </c>
      <c r="D83" s="91"/>
    </row>
    <row r="84" spans="1:4" ht="25" x14ac:dyDescent="0.25">
      <c r="A84" s="160" t="s">
        <v>58</v>
      </c>
      <c r="B84" s="83"/>
      <c r="C84" s="82">
        <v>4044.51</v>
      </c>
      <c r="D84" s="91"/>
    </row>
    <row r="85" spans="1:4" ht="25" x14ac:dyDescent="0.25">
      <c r="A85" s="160" t="s">
        <v>59</v>
      </c>
      <c r="B85" s="83"/>
      <c r="C85" s="82">
        <v>5398.59</v>
      </c>
      <c r="D85" s="91"/>
    </row>
    <row r="86" spans="1:4" ht="12.5" x14ac:dyDescent="0.25">
      <c r="A86" s="160" t="s">
        <v>61</v>
      </c>
      <c r="B86" s="83"/>
      <c r="C86" s="82">
        <v>22831.25</v>
      </c>
      <c r="D86" s="91"/>
    </row>
    <row r="87" spans="1:4" ht="25" x14ac:dyDescent="0.25">
      <c r="A87" s="160" t="s">
        <v>63</v>
      </c>
      <c r="B87" s="83"/>
      <c r="C87" s="82">
        <v>2276.52</v>
      </c>
      <c r="D87" s="91"/>
    </row>
    <row r="88" spans="1:4" ht="12.5" x14ac:dyDescent="0.25">
      <c r="A88" s="160" t="s">
        <v>64</v>
      </c>
      <c r="B88" s="83"/>
      <c r="C88" s="84">
        <v>125</v>
      </c>
      <c r="D88" s="91"/>
    </row>
    <row r="89" spans="1:4" ht="12.5" x14ac:dyDescent="0.25">
      <c r="A89" s="160" t="s">
        <v>65</v>
      </c>
      <c r="B89" s="83"/>
      <c r="C89" s="82">
        <v>2080.63</v>
      </c>
      <c r="D89" s="91"/>
    </row>
    <row r="90" spans="1:4" ht="12.5" x14ac:dyDescent="0.25">
      <c r="A90" s="160" t="s">
        <v>66</v>
      </c>
      <c r="B90" s="83"/>
      <c r="C90" s="84">
        <v>208.16</v>
      </c>
      <c r="D90" s="91"/>
    </row>
    <row r="91" spans="1:4" ht="12.5" x14ac:dyDescent="0.25">
      <c r="A91" s="160" t="s">
        <v>73</v>
      </c>
      <c r="B91" s="83"/>
      <c r="C91" s="84">
        <v>35</v>
      </c>
      <c r="D91" s="91"/>
    </row>
    <row r="92" spans="1:4" ht="13" x14ac:dyDescent="0.3">
      <c r="A92" s="159" t="s">
        <v>77</v>
      </c>
      <c r="B92" s="5">
        <v>464.53</v>
      </c>
      <c r="C92" s="5">
        <v>464.53</v>
      </c>
      <c r="D92" s="89">
        <v>100</v>
      </c>
    </row>
    <row r="93" spans="1:4" ht="25" x14ac:dyDescent="0.25">
      <c r="A93" s="160" t="s">
        <v>79</v>
      </c>
      <c r="B93" s="83"/>
      <c r="C93" s="84">
        <v>464.53</v>
      </c>
      <c r="D93" s="91"/>
    </row>
    <row r="94" spans="1:4" ht="26" x14ac:dyDescent="0.3">
      <c r="A94" s="151" t="s">
        <v>140</v>
      </c>
      <c r="B94" s="4">
        <v>6557.64</v>
      </c>
      <c r="C94" s="4">
        <v>6557.64</v>
      </c>
      <c r="D94" s="89">
        <v>100</v>
      </c>
    </row>
    <row r="95" spans="1:4" ht="13" x14ac:dyDescent="0.3">
      <c r="A95" s="159" t="s">
        <v>44</v>
      </c>
      <c r="B95" s="4">
        <v>6557.64</v>
      </c>
      <c r="C95" s="4">
        <v>6557.64</v>
      </c>
      <c r="D95" s="89">
        <v>100</v>
      </c>
    </row>
    <row r="96" spans="1:4" ht="12.5" x14ac:dyDescent="0.25">
      <c r="A96" s="160" t="s">
        <v>52</v>
      </c>
      <c r="B96" s="83"/>
      <c r="C96" s="82">
        <v>1052.93</v>
      </c>
      <c r="D96" s="91"/>
    </row>
    <row r="97" spans="1:4" ht="25" x14ac:dyDescent="0.25">
      <c r="A97" s="160" t="s">
        <v>54</v>
      </c>
      <c r="B97" s="83"/>
      <c r="C97" s="84">
        <v>518.08000000000004</v>
      </c>
      <c r="D97" s="91"/>
    </row>
    <row r="98" spans="1:4" ht="12.5" x14ac:dyDescent="0.25">
      <c r="A98" s="160" t="s">
        <v>55</v>
      </c>
      <c r="B98" s="83"/>
      <c r="C98" s="84">
        <v>588.03</v>
      </c>
      <c r="D98" s="91"/>
    </row>
    <row r="99" spans="1:4" ht="25" x14ac:dyDescent="0.25">
      <c r="A99" s="160" t="s">
        <v>59</v>
      </c>
      <c r="B99" s="83"/>
      <c r="C99" s="82">
        <v>1960.52</v>
      </c>
      <c r="D99" s="91"/>
    </row>
    <row r="100" spans="1:4" ht="12.5" x14ac:dyDescent="0.25">
      <c r="A100" s="160" t="s">
        <v>64</v>
      </c>
      <c r="B100" s="83"/>
      <c r="C100" s="82">
        <v>2438.08</v>
      </c>
      <c r="D100" s="91"/>
    </row>
    <row r="101" spans="1:4" ht="26" x14ac:dyDescent="0.3">
      <c r="A101" s="151" t="s">
        <v>136</v>
      </c>
      <c r="B101" s="4">
        <v>2143356.56</v>
      </c>
      <c r="C101" s="4">
        <v>2391166.85</v>
      </c>
      <c r="D101" s="89">
        <v>111.56</v>
      </c>
    </row>
    <row r="102" spans="1:4" ht="13" x14ac:dyDescent="0.3">
      <c r="A102" s="159" t="s">
        <v>35</v>
      </c>
      <c r="B102" s="4">
        <v>2129642.27</v>
      </c>
      <c r="C102" s="4">
        <v>2377713.94</v>
      </c>
      <c r="D102" s="89">
        <v>111.65</v>
      </c>
    </row>
    <row r="103" spans="1:4" ht="12.5" x14ac:dyDescent="0.25">
      <c r="A103" s="160" t="s">
        <v>37</v>
      </c>
      <c r="B103" s="83"/>
      <c r="C103" s="82">
        <v>1926917.05</v>
      </c>
      <c r="D103" s="91"/>
    </row>
    <row r="104" spans="1:4" ht="12.5" x14ac:dyDescent="0.25">
      <c r="A104" s="160" t="s">
        <v>38</v>
      </c>
      <c r="B104" s="83"/>
      <c r="C104" s="82">
        <v>36434.089999999997</v>
      </c>
      <c r="D104" s="91"/>
    </row>
    <row r="105" spans="1:4" ht="12.5" x14ac:dyDescent="0.25">
      <c r="A105" s="160" t="s">
        <v>40</v>
      </c>
      <c r="B105" s="83"/>
      <c r="C105" s="82">
        <v>88659.5</v>
      </c>
      <c r="D105" s="91"/>
    </row>
    <row r="106" spans="1:4" ht="25" x14ac:dyDescent="0.25">
      <c r="A106" s="160" t="s">
        <v>42</v>
      </c>
      <c r="B106" s="83"/>
      <c r="C106" s="82">
        <v>325669.94</v>
      </c>
      <c r="D106" s="91"/>
    </row>
    <row r="107" spans="1:4" ht="25" x14ac:dyDescent="0.25">
      <c r="A107" s="160" t="s">
        <v>43</v>
      </c>
      <c r="B107" s="83"/>
      <c r="C107" s="84">
        <v>33.36</v>
      </c>
      <c r="D107" s="91"/>
    </row>
    <row r="108" spans="1:4" ht="13" x14ac:dyDescent="0.3">
      <c r="A108" s="159" t="s">
        <v>44</v>
      </c>
      <c r="B108" s="4">
        <v>12213.23</v>
      </c>
      <c r="C108" s="4">
        <v>11151.5</v>
      </c>
      <c r="D108" s="89">
        <v>91.31</v>
      </c>
    </row>
    <row r="109" spans="1:4" ht="12.5" x14ac:dyDescent="0.25">
      <c r="A109" s="160" t="s">
        <v>46</v>
      </c>
      <c r="B109" s="83"/>
      <c r="C109" s="82">
        <v>1071.96</v>
      </c>
      <c r="D109" s="91"/>
    </row>
    <row r="110" spans="1:4" ht="25" x14ac:dyDescent="0.25">
      <c r="A110" s="160" t="s">
        <v>51</v>
      </c>
      <c r="B110" s="83"/>
      <c r="C110" s="83"/>
      <c r="D110" s="91"/>
    </row>
    <row r="111" spans="1:4" ht="12.5" x14ac:dyDescent="0.25">
      <c r="A111" s="160" t="s">
        <v>52</v>
      </c>
      <c r="B111" s="83"/>
      <c r="C111" s="83"/>
      <c r="D111" s="91"/>
    </row>
    <row r="112" spans="1:4" ht="25" x14ac:dyDescent="0.25">
      <c r="A112" s="160" t="s">
        <v>63</v>
      </c>
      <c r="B112" s="83"/>
      <c r="C112" s="83"/>
      <c r="D112" s="91"/>
    </row>
    <row r="113" spans="1:4" ht="12.5" x14ac:dyDescent="0.25">
      <c r="A113" s="160" t="s">
        <v>64</v>
      </c>
      <c r="B113" s="83"/>
      <c r="C113" s="82">
        <v>2266.94</v>
      </c>
      <c r="D113" s="91"/>
    </row>
    <row r="114" spans="1:4" ht="12.5" x14ac:dyDescent="0.25">
      <c r="A114" s="160" t="s">
        <v>66</v>
      </c>
      <c r="B114" s="83"/>
      <c r="C114" s="82">
        <v>1842.41</v>
      </c>
      <c r="D114" s="91"/>
    </row>
    <row r="115" spans="1:4" ht="25" x14ac:dyDescent="0.25">
      <c r="A115" s="160" t="s">
        <v>68</v>
      </c>
      <c r="B115" s="83"/>
      <c r="C115" s="84">
        <v>280.10000000000002</v>
      </c>
      <c r="D115" s="91"/>
    </row>
    <row r="116" spans="1:4" ht="12.5" x14ac:dyDescent="0.25">
      <c r="A116" s="160" t="s">
        <v>74</v>
      </c>
      <c r="B116" s="83"/>
      <c r="C116" s="82">
        <v>5192.38</v>
      </c>
      <c r="D116" s="91"/>
    </row>
    <row r="117" spans="1:4" ht="12.5" x14ac:dyDescent="0.25">
      <c r="A117" s="160" t="s">
        <v>75</v>
      </c>
      <c r="B117" s="83"/>
      <c r="C117" s="84">
        <v>497.71</v>
      </c>
      <c r="D117" s="91"/>
    </row>
    <row r="118" spans="1:4" ht="13" x14ac:dyDescent="0.3">
      <c r="A118" s="159" t="s">
        <v>77</v>
      </c>
      <c r="B118" s="4">
        <v>1373.97</v>
      </c>
      <c r="C118" s="4">
        <v>1891.15</v>
      </c>
      <c r="D118" s="89">
        <v>137.63999999999999</v>
      </c>
    </row>
    <row r="119" spans="1:4" ht="12.5" x14ac:dyDescent="0.25">
      <c r="A119" s="160" t="s">
        <v>80</v>
      </c>
      <c r="B119" s="83"/>
      <c r="C119" s="82">
        <v>1891.15</v>
      </c>
      <c r="D119" s="91"/>
    </row>
    <row r="120" spans="1:4" ht="39" x14ac:dyDescent="0.3">
      <c r="A120" s="159" t="s">
        <v>81</v>
      </c>
      <c r="B120" s="5">
        <v>127.09</v>
      </c>
      <c r="C120" s="5">
        <v>410.26</v>
      </c>
      <c r="D120" s="89">
        <v>322.81</v>
      </c>
    </row>
    <row r="121" spans="1:4" ht="25" x14ac:dyDescent="0.25">
      <c r="A121" s="160" t="s">
        <v>83</v>
      </c>
      <c r="B121" s="83"/>
      <c r="C121" s="84">
        <v>410.26</v>
      </c>
      <c r="D121" s="91"/>
    </row>
    <row r="122" spans="1:4" ht="26" x14ac:dyDescent="0.3">
      <c r="A122" s="151" t="s">
        <v>141</v>
      </c>
      <c r="B122" s="5">
        <v>409.82</v>
      </c>
      <c r="C122" s="5">
        <v>409.82</v>
      </c>
      <c r="D122" s="89">
        <v>100</v>
      </c>
    </row>
    <row r="123" spans="1:4" ht="13" x14ac:dyDescent="0.3">
      <c r="A123" s="159" t="s">
        <v>44</v>
      </c>
      <c r="B123" s="5">
        <v>409.82</v>
      </c>
      <c r="C123" s="5">
        <v>409.82</v>
      </c>
      <c r="D123" s="89">
        <v>100</v>
      </c>
    </row>
    <row r="124" spans="1:4" ht="25" x14ac:dyDescent="0.25">
      <c r="A124" s="160" t="s">
        <v>51</v>
      </c>
      <c r="B124" s="83"/>
      <c r="C124" s="84">
        <v>409.82</v>
      </c>
      <c r="D124" s="91"/>
    </row>
    <row r="125" spans="1:4" ht="12.5" x14ac:dyDescent="0.25">
      <c r="A125" s="160" t="s">
        <v>52</v>
      </c>
      <c r="B125" s="83"/>
      <c r="C125" s="83"/>
      <c r="D125" s="91"/>
    </row>
    <row r="126" spans="1:4" ht="12.5" x14ac:dyDescent="0.25">
      <c r="A126" s="160" t="s">
        <v>55</v>
      </c>
      <c r="B126" s="83"/>
      <c r="C126" s="83"/>
      <c r="D126" s="91"/>
    </row>
    <row r="127" spans="1:4" ht="39" x14ac:dyDescent="0.3">
      <c r="A127" s="159" t="s">
        <v>81</v>
      </c>
      <c r="B127" s="3"/>
      <c r="C127" s="3"/>
      <c r="D127" s="91"/>
    </row>
    <row r="128" spans="1:4" ht="25" x14ac:dyDescent="0.25">
      <c r="A128" s="160" t="s">
        <v>83</v>
      </c>
      <c r="B128" s="83"/>
      <c r="C128" s="83"/>
      <c r="D128" s="91"/>
    </row>
    <row r="129" spans="1:4" ht="26" x14ac:dyDescent="0.3">
      <c r="A129" s="151" t="s">
        <v>138</v>
      </c>
      <c r="B129" s="4">
        <v>1240.07</v>
      </c>
      <c r="C129" s="4">
        <v>1240.08</v>
      </c>
      <c r="D129" s="89">
        <v>100</v>
      </c>
    </row>
    <row r="130" spans="1:4" ht="13" x14ac:dyDescent="0.3">
      <c r="A130" s="159" t="s">
        <v>44</v>
      </c>
      <c r="B130" s="4">
        <v>1240.07</v>
      </c>
      <c r="C130" s="4">
        <v>1240.08</v>
      </c>
      <c r="D130" s="89">
        <v>100</v>
      </c>
    </row>
    <row r="131" spans="1:4" ht="12.5" x14ac:dyDescent="0.25">
      <c r="A131" s="160" t="s">
        <v>46</v>
      </c>
      <c r="B131" s="83"/>
      <c r="C131" s="84">
        <v>656.64</v>
      </c>
      <c r="D131" s="91"/>
    </row>
    <row r="132" spans="1:4" ht="25" x14ac:dyDescent="0.25">
      <c r="A132" s="160" t="s">
        <v>68</v>
      </c>
      <c r="B132" s="83"/>
      <c r="C132" s="84">
        <v>583.44000000000005</v>
      </c>
      <c r="D132" s="91"/>
    </row>
    <row r="133" spans="1:4" ht="26" x14ac:dyDescent="0.3">
      <c r="A133" s="158" t="s">
        <v>160</v>
      </c>
      <c r="B133" s="88">
        <v>105097.05</v>
      </c>
      <c r="C133" s="88">
        <v>104879.8</v>
      </c>
      <c r="D133" s="95">
        <v>99.79</v>
      </c>
    </row>
    <row r="134" spans="1:4" ht="13" x14ac:dyDescent="0.3">
      <c r="A134" s="151" t="s">
        <v>127</v>
      </c>
      <c r="B134" s="4">
        <v>2500</v>
      </c>
      <c r="C134" s="4">
        <v>2500</v>
      </c>
      <c r="D134" s="89">
        <v>100</v>
      </c>
    </row>
    <row r="135" spans="1:4" ht="13" x14ac:dyDescent="0.3">
      <c r="A135" s="159" t="s">
        <v>44</v>
      </c>
      <c r="B135" s="4">
        <v>2500</v>
      </c>
      <c r="C135" s="4">
        <v>2500</v>
      </c>
      <c r="D135" s="89">
        <v>100</v>
      </c>
    </row>
    <row r="136" spans="1:4" ht="25" x14ac:dyDescent="0.25">
      <c r="A136" s="160" t="s">
        <v>59</v>
      </c>
      <c r="B136" s="83"/>
      <c r="C136" s="82">
        <v>2500</v>
      </c>
      <c r="D136" s="91"/>
    </row>
    <row r="137" spans="1:4" ht="26" x14ac:dyDescent="0.3">
      <c r="A137" s="151" t="s">
        <v>128</v>
      </c>
      <c r="B137" s="4">
        <v>102597.05</v>
      </c>
      <c r="C137" s="4">
        <v>102379.8</v>
      </c>
      <c r="D137" s="89">
        <v>99.79</v>
      </c>
    </row>
    <row r="138" spans="1:4" ht="13" x14ac:dyDescent="0.3">
      <c r="A138" s="159" t="s">
        <v>44</v>
      </c>
      <c r="B138" s="4">
        <v>102597.05</v>
      </c>
      <c r="C138" s="4">
        <v>102379.8</v>
      </c>
      <c r="D138" s="89">
        <v>99.79</v>
      </c>
    </row>
    <row r="139" spans="1:4" ht="25" x14ac:dyDescent="0.25">
      <c r="A139" s="160" t="s">
        <v>59</v>
      </c>
      <c r="B139" s="83"/>
      <c r="C139" s="82">
        <v>102379.8</v>
      </c>
      <c r="D139" s="91"/>
    </row>
    <row r="140" spans="1:4" ht="26" x14ac:dyDescent="0.3">
      <c r="A140" s="157" t="s">
        <v>161</v>
      </c>
      <c r="B140" s="88">
        <v>1355697.11</v>
      </c>
      <c r="C140" s="88">
        <v>1248027.8</v>
      </c>
      <c r="D140" s="95">
        <v>92.06</v>
      </c>
    </row>
    <row r="141" spans="1:4" ht="26" x14ac:dyDescent="0.3">
      <c r="A141" s="158" t="s">
        <v>162</v>
      </c>
      <c r="B141" s="88">
        <v>3204.33</v>
      </c>
      <c r="C141" s="86"/>
      <c r="D141" s="96"/>
    </row>
    <row r="142" spans="1:4" ht="13" x14ac:dyDescent="0.3">
      <c r="A142" s="151" t="s">
        <v>127</v>
      </c>
      <c r="B142" s="4">
        <v>2356.7399999999998</v>
      </c>
      <c r="C142" s="3"/>
      <c r="D142" s="91"/>
    </row>
    <row r="143" spans="1:4" ht="13" x14ac:dyDescent="0.3">
      <c r="A143" s="159" t="s">
        <v>35</v>
      </c>
      <c r="B143" s="4">
        <v>2356.7399999999998</v>
      </c>
      <c r="C143" s="3"/>
      <c r="D143" s="91"/>
    </row>
    <row r="144" spans="1:4" ht="13" x14ac:dyDescent="0.3">
      <c r="A144" s="151" t="s">
        <v>135</v>
      </c>
      <c r="B144" s="5">
        <v>847.59</v>
      </c>
      <c r="C144" s="3"/>
      <c r="D144" s="91"/>
    </row>
    <row r="145" spans="1:4" ht="13" x14ac:dyDescent="0.3">
      <c r="A145" s="159" t="s">
        <v>35</v>
      </c>
      <c r="B145" s="5">
        <v>688.86</v>
      </c>
      <c r="C145" s="3"/>
      <c r="D145" s="91"/>
    </row>
    <row r="146" spans="1:4" ht="13" x14ac:dyDescent="0.3">
      <c r="A146" s="159" t="s">
        <v>44</v>
      </c>
      <c r="B146" s="5">
        <v>158.72999999999999</v>
      </c>
      <c r="C146" s="3"/>
      <c r="D146" s="91"/>
    </row>
    <row r="147" spans="1:4" ht="39" x14ac:dyDescent="0.3">
      <c r="A147" s="158" t="s">
        <v>163</v>
      </c>
      <c r="B147" s="86"/>
      <c r="C147" s="86"/>
      <c r="D147" s="96"/>
    </row>
    <row r="148" spans="1:4" ht="26" x14ac:dyDescent="0.3">
      <c r="A148" s="151" t="s">
        <v>136</v>
      </c>
      <c r="B148" s="3"/>
      <c r="C148" s="3"/>
      <c r="D148" s="91"/>
    </row>
    <row r="149" spans="1:4" ht="13" x14ac:dyDescent="0.3">
      <c r="A149" s="159" t="s">
        <v>44</v>
      </c>
      <c r="B149" s="3"/>
      <c r="C149" s="3"/>
      <c r="D149" s="91"/>
    </row>
    <row r="150" spans="1:4" ht="12.5" x14ac:dyDescent="0.25">
      <c r="A150" s="160" t="s">
        <v>46</v>
      </c>
      <c r="B150" s="83"/>
      <c r="C150" s="83"/>
      <c r="D150" s="91"/>
    </row>
    <row r="151" spans="1:4" ht="26" x14ac:dyDescent="0.3">
      <c r="A151" s="158" t="s">
        <v>164</v>
      </c>
      <c r="B151" s="88">
        <v>1200</v>
      </c>
      <c r="C151" s="88">
        <v>1200</v>
      </c>
      <c r="D151" s="95">
        <v>100</v>
      </c>
    </row>
    <row r="152" spans="1:4" ht="13" x14ac:dyDescent="0.3">
      <c r="A152" s="151" t="s">
        <v>127</v>
      </c>
      <c r="B152" s="4">
        <v>1200</v>
      </c>
      <c r="C152" s="4">
        <v>1200</v>
      </c>
      <c r="D152" s="89">
        <v>100</v>
      </c>
    </row>
    <row r="153" spans="1:4" ht="13" x14ac:dyDescent="0.3">
      <c r="A153" s="159" t="s">
        <v>44</v>
      </c>
      <c r="B153" s="5">
        <v>700</v>
      </c>
      <c r="C153" s="5">
        <v>700</v>
      </c>
      <c r="D153" s="89">
        <v>100</v>
      </c>
    </row>
    <row r="154" spans="1:4" ht="25" x14ac:dyDescent="0.25">
      <c r="A154" s="160" t="s">
        <v>51</v>
      </c>
      <c r="B154" s="83"/>
      <c r="C154" s="84">
        <v>700</v>
      </c>
      <c r="D154" s="91"/>
    </row>
    <row r="155" spans="1:4" ht="39" x14ac:dyDescent="0.3">
      <c r="A155" s="159" t="s">
        <v>81</v>
      </c>
      <c r="B155" s="5">
        <v>500</v>
      </c>
      <c r="C155" s="5">
        <v>500</v>
      </c>
      <c r="D155" s="89">
        <v>100</v>
      </c>
    </row>
    <row r="156" spans="1:4" ht="25" x14ac:dyDescent="0.25">
      <c r="A156" s="160" t="s">
        <v>83</v>
      </c>
      <c r="B156" s="83"/>
      <c r="C156" s="84">
        <v>500</v>
      </c>
      <c r="D156" s="91"/>
    </row>
    <row r="157" spans="1:4" ht="52" x14ac:dyDescent="0.3">
      <c r="A157" s="158" t="s">
        <v>165</v>
      </c>
      <c r="B157" s="88">
        <v>1348927.96</v>
      </c>
      <c r="C157" s="88">
        <v>1244462.98</v>
      </c>
      <c r="D157" s="95">
        <v>92.26</v>
      </c>
    </row>
    <row r="158" spans="1:4" ht="13" x14ac:dyDescent="0.3">
      <c r="A158" s="151" t="s">
        <v>127</v>
      </c>
      <c r="B158" s="4">
        <v>589996.21</v>
      </c>
      <c r="C158" s="4">
        <v>589996.21</v>
      </c>
      <c r="D158" s="89">
        <v>100</v>
      </c>
    </row>
    <row r="159" spans="1:4" ht="13" x14ac:dyDescent="0.3">
      <c r="A159" s="159" t="s">
        <v>44</v>
      </c>
      <c r="B159" s="4">
        <v>13859.2</v>
      </c>
      <c r="C159" s="4">
        <v>13859.2</v>
      </c>
      <c r="D159" s="89">
        <v>100</v>
      </c>
    </row>
    <row r="160" spans="1:4" ht="25" x14ac:dyDescent="0.25">
      <c r="A160" s="160" t="s">
        <v>60</v>
      </c>
      <c r="B160" s="83"/>
      <c r="C160" s="84">
        <v>265.45</v>
      </c>
      <c r="D160" s="91"/>
    </row>
    <row r="161" spans="1:4" ht="12.5" x14ac:dyDescent="0.25">
      <c r="A161" s="160" t="s">
        <v>61</v>
      </c>
      <c r="B161" s="83"/>
      <c r="C161" s="82">
        <v>2431.25</v>
      </c>
      <c r="D161" s="91"/>
    </row>
    <row r="162" spans="1:4" ht="12.5" x14ac:dyDescent="0.25">
      <c r="A162" s="160" t="s">
        <v>66</v>
      </c>
      <c r="B162" s="83"/>
      <c r="C162" s="82">
        <v>11162.5</v>
      </c>
      <c r="D162" s="91"/>
    </row>
    <row r="163" spans="1:4" ht="26" x14ac:dyDescent="0.3">
      <c r="A163" s="159" t="s">
        <v>97</v>
      </c>
      <c r="B163" s="4">
        <v>576137.01</v>
      </c>
      <c r="C163" s="4">
        <v>576137.01</v>
      </c>
      <c r="D163" s="89">
        <v>100</v>
      </c>
    </row>
    <row r="164" spans="1:4" ht="25" x14ac:dyDescent="0.25">
      <c r="A164" s="160" t="s">
        <v>99</v>
      </c>
      <c r="B164" s="83"/>
      <c r="C164" s="82">
        <v>576137.01</v>
      </c>
      <c r="D164" s="91"/>
    </row>
    <row r="165" spans="1:4" ht="26" x14ac:dyDescent="0.3">
      <c r="A165" s="151" t="s">
        <v>136</v>
      </c>
      <c r="B165" s="4">
        <v>238931.75</v>
      </c>
      <c r="C165" s="4">
        <v>197226.09</v>
      </c>
      <c r="D165" s="89">
        <v>82.54</v>
      </c>
    </row>
    <row r="166" spans="1:4" ht="26" x14ac:dyDescent="0.3">
      <c r="A166" s="159" t="s">
        <v>87</v>
      </c>
      <c r="B166" s="4">
        <v>161563.84</v>
      </c>
      <c r="C166" s="3"/>
      <c r="D166" s="91"/>
    </row>
    <row r="167" spans="1:4" ht="26" x14ac:dyDescent="0.3">
      <c r="A167" s="159" t="s">
        <v>97</v>
      </c>
      <c r="B167" s="4">
        <v>77367.91</v>
      </c>
      <c r="C167" s="4">
        <v>197226.09</v>
      </c>
      <c r="D167" s="89">
        <v>254.92</v>
      </c>
    </row>
    <row r="168" spans="1:4" ht="25" x14ac:dyDescent="0.25">
      <c r="A168" s="160" t="s">
        <v>99</v>
      </c>
      <c r="B168" s="83"/>
      <c r="C168" s="82">
        <v>197226.09</v>
      </c>
      <c r="D168" s="91"/>
    </row>
    <row r="169" spans="1:4" ht="26" x14ac:dyDescent="0.3">
      <c r="A169" s="151" t="s">
        <v>143</v>
      </c>
      <c r="B169" s="4">
        <v>520000</v>
      </c>
      <c r="C169" s="4">
        <v>457240.68</v>
      </c>
      <c r="D169" s="89">
        <v>87.93</v>
      </c>
    </row>
    <row r="170" spans="1:4" ht="26" x14ac:dyDescent="0.3">
      <c r="A170" s="159" t="s">
        <v>87</v>
      </c>
      <c r="B170" s="4">
        <v>287488.87</v>
      </c>
      <c r="C170" s="4">
        <v>453643.65</v>
      </c>
      <c r="D170" s="89">
        <v>157.80000000000001</v>
      </c>
    </row>
    <row r="171" spans="1:4" ht="12.5" x14ac:dyDescent="0.25">
      <c r="A171" s="160" t="s">
        <v>89</v>
      </c>
      <c r="B171" s="83"/>
      <c r="C171" s="82">
        <v>17194.18</v>
      </c>
      <c r="D171" s="91"/>
    </row>
    <row r="172" spans="1:4" ht="25" x14ac:dyDescent="0.25">
      <c r="A172" s="160" t="s">
        <v>91</v>
      </c>
      <c r="B172" s="83"/>
      <c r="C172" s="82">
        <v>364492.44</v>
      </c>
      <c r="D172" s="91"/>
    </row>
    <row r="173" spans="1:4" ht="25" x14ac:dyDescent="0.25">
      <c r="A173" s="160" t="s">
        <v>92</v>
      </c>
      <c r="B173" s="83"/>
      <c r="C173" s="82">
        <v>71957.03</v>
      </c>
      <c r="D173" s="91"/>
    </row>
    <row r="174" spans="1:4" ht="26" x14ac:dyDescent="0.3">
      <c r="A174" s="159" t="s">
        <v>97</v>
      </c>
      <c r="B174" s="4">
        <v>232511.13</v>
      </c>
      <c r="C174" s="4">
        <v>3597.03</v>
      </c>
      <c r="D174" s="89">
        <v>1.55</v>
      </c>
    </row>
    <row r="175" spans="1:4" ht="25" x14ac:dyDescent="0.25">
      <c r="A175" s="160" t="s">
        <v>99</v>
      </c>
      <c r="B175" s="83"/>
      <c r="C175" s="82">
        <v>3597.03</v>
      </c>
      <c r="D175" s="91"/>
    </row>
    <row r="176" spans="1:4" ht="39" x14ac:dyDescent="0.3">
      <c r="A176" s="158" t="s">
        <v>166</v>
      </c>
      <c r="B176" s="88">
        <v>2364.8200000000002</v>
      </c>
      <c r="C176" s="88">
        <v>2364.8200000000002</v>
      </c>
      <c r="D176" s="95">
        <v>100</v>
      </c>
    </row>
    <row r="177" spans="1:4" ht="26" x14ac:dyDescent="0.3">
      <c r="A177" s="151" t="s">
        <v>136</v>
      </c>
      <c r="B177" s="4">
        <v>2364.8200000000002</v>
      </c>
      <c r="C177" s="4">
        <v>2364.8200000000002</v>
      </c>
      <c r="D177" s="89">
        <v>100</v>
      </c>
    </row>
    <row r="178" spans="1:4" ht="13" x14ac:dyDescent="0.3">
      <c r="A178" s="159" t="s">
        <v>84</v>
      </c>
      <c r="B178" s="4">
        <v>2364.8200000000002</v>
      </c>
      <c r="C178" s="4">
        <v>2364.8200000000002</v>
      </c>
      <c r="D178" s="89">
        <v>100</v>
      </c>
    </row>
    <row r="179" spans="1:4" ht="12.5" x14ac:dyDescent="0.25">
      <c r="A179" s="160" t="s">
        <v>86</v>
      </c>
      <c r="B179" s="83"/>
      <c r="C179" s="82">
        <v>2364.8200000000002</v>
      </c>
      <c r="D179" s="91"/>
    </row>
    <row r="180" spans="1:4" ht="26" x14ac:dyDescent="0.3">
      <c r="A180" s="157" t="s">
        <v>167</v>
      </c>
      <c r="B180" s="88">
        <v>6453.82</v>
      </c>
      <c r="C180" s="88">
        <v>5105.49</v>
      </c>
      <c r="D180" s="95">
        <v>79.11</v>
      </c>
    </row>
    <row r="181" spans="1:4" ht="26" x14ac:dyDescent="0.3">
      <c r="A181" s="158" t="s">
        <v>168</v>
      </c>
      <c r="B181" s="88">
        <v>6453.82</v>
      </c>
      <c r="C181" s="88">
        <v>5105.49</v>
      </c>
      <c r="D181" s="95">
        <v>79.11</v>
      </c>
    </row>
    <row r="182" spans="1:4" ht="26" x14ac:dyDescent="0.3">
      <c r="A182" s="151" t="s">
        <v>132</v>
      </c>
      <c r="B182" s="4">
        <v>2896.65</v>
      </c>
      <c r="C182" s="5">
        <v>274.17</v>
      </c>
      <c r="D182" s="89">
        <v>9.4700000000000006</v>
      </c>
    </row>
    <row r="183" spans="1:4" ht="26" x14ac:dyDescent="0.3">
      <c r="A183" s="159" t="s">
        <v>87</v>
      </c>
      <c r="B183" s="4">
        <v>2896.65</v>
      </c>
      <c r="C183" s="5">
        <v>274.17</v>
      </c>
      <c r="D183" s="89">
        <v>9.4700000000000006</v>
      </c>
    </row>
    <row r="184" spans="1:4" ht="12.5" x14ac:dyDescent="0.25">
      <c r="A184" s="160" t="s">
        <v>89</v>
      </c>
      <c r="B184" s="83"/>
      <c r="C184" s="84">
        <v>265</v>
      </c>
      <c r="D184" s="91"/>
    </row>
    <row r="185" spans="1:4" ht="25" x14ac:dyDescent="0.25">
      <c r="A185" s="160" t="s">
        <v>90</v>
      </c>
      <c r="B185" s="83"/>
      <c r="C185" s="83"/>
      <c r="D185" s="91"/>
    </row>
    <row r="186" spans="1:4" ht="25" x14ac:dyDescent="0.25">
      <c r="A186" s="160" t="s">
        <v>91</v>
      </c>
      <c r="B186" s="83"/>
      <c r="C186" s="83"/>
      <c r="D186" s="91"/>
    </row>
    <row r="187" spans="1:4" ht="12.5" x14ac:dyDescent="0.25">
      <c r="A187" s="160" t="s">
        <v>94</v>
      </c>
      <c r="B187" s="83"/>
      <c r="C187" s="84">
        <v>9.17</v>
      </c>
      <c r="D187" s="91"/>
    </row>
    <row r="188" spans="1:4" ht="26" x14ac:dyDescent="0.3">
      <c r="A188" s="151" t="s">
        <v>133</v>
      </c>
      <c r="B188" s="5">
        <v>845.11</v>
      </c>
      <c r="C188" s="5">
        <v>845.11</v>
      </c>
      <c r="D188" s="89">
        <v>100</v>
      </c>
    </row>
    <row r="189" spans="1:4" ht="26" x14ac:dyDescent="0.3">
      <c r="A189" s="159" t="s">
        <v>87</v>
      </c>
      <c r="B189" s="5">
        <v>845.11</v>
      </c>
      <c r="C189" s="5">
        <v>845.11</v>
      </c>
      <c r="D189" s="89">
        <v>100</v>
      </c>
    </row>
    <row r="190" spans="1:4" ht="25" x14ac:dyDescent="0.25">
      <c r="A190" s="160" t="s">
        <v>92</v>
      </c>
      <c r="B190" s="83"/>
      <c r="C190" s="84">
        <v>845.11</v>
      </c>
      <c r="D190" s="91"/>
    </row>
    <row r="191" spans="1:4" ht="26" x14ac:dyDescent="0.3">
      <c r="A191" s="151" t="s">
        <v>140</v>
      </c>
      <c r="B191" s="4">
        <v>1057.8800000000001</v>
      </c>
      <c r="C191" s="4">
        <v>1057.8800000000001</v>
      </c>
      <c r="D191" s="89">
        <v>100</v>
      </c>
    </row>
    <row r="192" spans="1:4" ht="26" x14ac:dyDescent="0.3">
      <c r="A192" s="159" t="s">
        <v>87</v>
      </c>
      <c r="B192" s="4">
        <v>1057.8800000000001</v>
      </c>
      <c r="C192" s="4">
        <v>1057.8800000000001</v>
      </c>
      <c r="D192" s="89">
        <v>100</v>
      </c>
    </row>
    <row r="193" spans="1:4" ht="12.5" x14ac:dyDescent="0.25">
      <c r="A193" s="160" t="s">
        <v>89</v>
      </c>
      <c r="B193" s="83"/>
      <c r="C193" s="84">
        <v>800.38</v>
      </c>
      <c r="D193" s="91"/>
    </row>
    <row r="194" spans="1:4" ht="25" x14ac:dyDescent="0.25">
      <c r="A194" s="160" t="s">
        <v>90</v>
      </c>
      <c r="B194" s="83"/>
      <c r="C194" s="84">
        <v>257.5</v>
      </c>
      <c r="D194" s="91"/>
    </row>
    <row r="195" spans="1:4" ht="25" x14ac:dyDescent="0.25">
      <c r="A195" s="160" t="s">
        <v>91</v>
      </c>
      <c r="B195" s="83"/>
      <c r="C195" s="83"/>
      <c r="D195" s="91"/>
    </row>
    <row r="196" spans="1:4" ht="25" x14ac:dyDescent="0.25">
      <c r="A196" s="160" t="s">
        <v>92</v>
      </c>
      <c r="B196" s="83"/>
      <c r="C196" s="83"/>
      <c r="D196" s="91"/>
    </row>
    <row r="197" spans="1:4" ht="26" x14ac:dyDescent="0.3">
      <c r="A197" s="151" t="s">
        <v>136</v>
      </c>
      <c r="B197" s="5">
        <v>265.45</v>
      </c>
      <c r="C197" s="4">
        <v>1539.6</v>
      </c>
      <c r="D197" s="89">
        <v>580</v>
      </c>
    </row>
    <row r="198" spans="1:4" ht="26" x14ac:dyDescent="0.3">
      <c r="A198" s="159" t="s">
        <v>87</v>
      </c>
      <c r="B198" s="5">
        <v>265.45</v>
      </c>
      <c r="C198" s="4">
        <v>1539.6</v>
      </c>
      <c r="D198" s="89">
        <v>580</v>
      </c>
    </row>
    <row r="199" spans="1:4" ht="12.5" x14ac:dyDescent="0.25">
      <c r="A199" s="160" t="s">
        <v>94</v>
      </c>
      <c r="B199" s="83"/>
      <c r="C199" s="82">
        <v>1539.6</v>
      </c>
      <c r="D199" s="91"/>
    </row>
    <row r="200" spans="1:4" ht="26" x14ac:dyDescent="0.3">
      <c r="A200" s="151" t="s">
        <v>141</v>
      </c>
      <c r="B200" s="3"/>
      <c r="C200" s="3"/>
      <c r="D200" s="91"/>
    </row>
    <row r="201" spans="1:4" ht="26" x14ac:dyDescent="0.3">
      <c r="A201" s="159" t="s">
        <v>87</v>
      </c>
      <c r="B201" s="3"/>
      <c r="C201" s="3"/>
      <c r="D201" s="91"/>
    </row>
    <row r="202" spans="1:4" ht="12.5" x14ac:dyDescent="0.25">
      <c r="A202" s="160" t="s">
        <v>94</v>
      </c>
      <c r="B202" s="83"/>
      <c r="C202" s="83"/>
      <c r="D202" s="91"/>
    </row>
    <row r="203" spans="1:4" ht="26" x14ac:dyDescent="0.3">
      <c r="A203" s="151" t="s">
        <v>138</v>
      </c>
      <c r="B203" s="4">
        <v>1388.73</v>
      </c>
      <c r="C203" s="4">
        <v>1388.73</v>
      </c>
      <c r="D203" s="89">
        <v>100</v>
      </c>
    </row>
    <row r="204" spans="1:4" ht="26" x14ac:dyDescent="0.3">
      <c r="A204" s="159" t="s">
        <v>87</v>
      </c>
      <c r="B204" s="4">
        <v>1388.73</v>
      </c>
      <c r="C204" s="4">
        <v>1388.73</v>
      </c>
      <c r="D204" s="89">
        <v>100</v>
      </c>
    </row>
    <row r="205" spans="1:4" ht="12.5" x14ac:dyDescent="0.25">
      <c r="A205" s="160" t="s">
        <v>89</v>
      </c>
      <c r="B205" s="83"/>
      <c r="C205" s="83"/>
      <c r="D205" s="91"/>
    </row>
    <row r="206" spans="1:4" ht="25" x14ac:dyDescent="0.25">
      <c r="A206" s="160" t="s">
        <v>90</v>
      </c>
      <c r="B206" s="83"/>
      <c r="C206" s="84">
        <v>580</v>
      </c>
      <c r="D206" s="91"/>
    </row>
    <row r="207" spans="1:4" ht="25" x14ac:dyDescent="0.25">
      <c r="A207" s="160" t="s">
        <v>92</v>
      </c>
      <c r="B207" s="83"/>
      <c r="C207" s="84">
        <v>808.73</v>
      </c>
      <c r="D207" s="91"/>
    </row>
  </sheetData>
  <mergeCells count="1">
    <mergeCell ref="A2:F2"/>
  </mergeCells>
  <pageMargins left="0.7" right="0.7" top="0.75" bottom="0.75" header="0.3" footer="0.3"/>
  <pageSetup paperSize="9" scale="82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4:O42"/>
  <sheetViews>
    <sheetView topLeftCell="A16" zoomScaleNormal="100" workbookViewId="0">
      <selection activeCell="E42" sqref="E42"/>
    </sheetView>
  </sheetViews>
  <sheetFormatPr defaultRowHeight="14.5" x14ac:dyDescent="0.35"/>
  <cols>
    <col min="2" max="2" width="39.54296875" customWidth="1"/>
    <col min="3" max="3" width="14" customWidth="1"/>
    <col min="4" max="4" width="12.26953125" customWidth="1"/>
    <col min="5" max="5" width="14.7265625" customWidth="1"/>
  </cols>
  <sheetData>
    <row r="4" spans="1:15" s="27" customFormat="1" ht="20" x14ac:dyDescent="0.3">
      <c r="A4" s="241" t="s">
        <v>103</v>
      </c>
      <c r="B4" s="241"/>
      <c r="C4" s="241"/>
      <c r="D4" s="241"/>
      <c r="E4" s="241"/>
      <c r="F4" s="241"/>
      <c r="G4" s="26"/>
    </row>
    <row r="5" spans="1:15" s="27" customFormat="1" ht="15.75" customHeight="1" x14ac:dyDescent="0.3">
      <c r="A5" s="28"/>
      <c r="B5" s="28"/>
      <c r="C5" s="28"/>
      <c r="D5" s="28"/>
      <c r="E5" s="28"/>
      <c r="F5" s="28"/>
      <c r="G5" s="26"/>
    </row>
    <row r="6" spans="1:15" s="34" customFormat="1" ht="14" x14ac:dyDescent="0.35">
      <c r="A6" s="29" t="s">
        <v>104</v>
      </c>
      <c r="B6" s="30"/>
      <c r="C6" s="31"/>
      <c r="D6" s="32"/>
      <c r="E6" s="32"/>
      <c r="F6" s="32"/>
      <c r="G6" s="33" t="s">
        <v>105</v>
      </c>
    </row>
    <row r="7" spans="1:15" s="27" customFormat="1" ht="13.9" customHeight="1" x14ac:dyDescent="0.3">
      <c r="A7" s="242" t="s">
        <v>106</v>
      </c>
      <c r="B7" s="244" t="s">
        <v>107</v>
      </c>
      <c r="C7" s="244" t="s">
        <v>108</v>
      </c>
      <c r="D7" s="246" t="s">
        <v>242</v>
      </c>
      <c r="E7" s="246" t="s">
        <v>109</v>
      </c>
      <c r="F7" s="246" t="s">
        <v>10</v>
      </c>
      <c r="G7" s="246" t="s">
        <v>10</v>
      </c>
    </row>
    <row r="8" spans="1:15" s="27" customFormat="1" ht="31.15" customHeight="1" x14ac:dyDescent="0.3">
      <c r="A8" s="243"/>
      <c r="B8" s="245"/>
      <c r="C8" s="245"/>
      <c r="D8" s="247"/>
      <c r="E8" s="247"/>
      <c r="F8" s="247"/>
      <c r="G8" s="247"/>
    </row>
    <row r="9" spans="1:15" s="37" customFormat="1" ht="11.5" x14ac:dyDescent="0.25">
      <c r="A9" s="248">
        <v>1</v>
      </c>
      <c r="B9" s="248"/>
      <c r="C9" s="35">
        <v>2</v>
      </c>
      <c r="D9" s="36">
        <v>4</v>
      </c>
      <c r="E9" s="36">
        <v>5</v>
      </c>
      <c r="F9" s="36" t="s">
        <v>110</v>
      </c>
      <c r="G9" s="36" t="s">
        <v>111</v>
      </c>
    </row>
    <row r="10" spans="1:15" s="27" customFormat="1" ht="14" x14ac:dyDescent="0.3">
      <c r="A10" s="38">
        <v>922</v>
      </c>
      <c r="B10" s="39" t="s">
        <v>112</v>
      </c>
      <c r="C10" s="40">
        <f>SUM(C11)</f>
        <v>3235.28</v>
      </c>
      <c r="D10" s="40">
        <f>SUM(D11)</f>
        <v>7291.46</v>
      </c>
      <c r="E10" s="40">
        <f>SUM(E11)</f>
        <v>7291.46</v>
      </c>
      <c r="F10" s="41"/>
      <c r="G10" s="42">
        <f>E10/D10*100</f>
        <v>100</v>
      </c>
    </row>
    <row r="11" spans="1:15" s="49" customFormat="1" ht="14" x14ac:dyDescent="0.3">
      <c r="A11" s="43">
        <v>92211</v>
      </c>
      <c r="B11" s="44" t="s">
        <v>113</v>
      </c>
      <c r="C11" s="45">
        <v>3235.28</v>
      </c>
      <c r="D11" s="46">
        <v>7291.46</v>
      </c>
      <c r="E11" s="46">
        <v>7291.46</v>
      </c>
      <c r="F11" s="47"/>
      <c r="G11" s="48">
        <f>E11/D11*100</f>
        <v>100</v>
      </c>
      <c r="H11" s="26"/>
      <c r="I11" s="26"/>
      <c r="J11" s="26"/>
      <c r="K11" s="26"/>
      <c r="L11" s="26"/>
      <c r="O11" s="50"/>
    </row>
    <row r="12" spans="1:15" s="49" customFormat="1" ht="29.5" customHeight="1" x14ac:dyDescent="0.3">
      <c r="A12" s="249" t="s">
        <v>114</v>
      </c>
      <c r="B12" s="250"/>
      <c r="C12" s="113">
        <f>C10</f>
        <v>3235.28</v>
      </c>
      <c r="D12" s="113">
        <f>D10</f>
        <v>7291.46</v>
      </c>
      <c r="E12" s="113">
        <f>E10</f>
        <v>7291.46</v>
      </c>
      <c r="F12" s="114"/>
      <c r="G12" s="115">
        <f>E12/D12*100</f>
        <v>100</v>
      </c>
      <c r="H12" s="26"/>
      <c r="I12" s="26"/>
      <c r="J12" s="26"/>
      <c r="K12" s="26"/>
      <c r="L12" s="26"/>
      <c r="O12" s="50"/>
    </row>
    <row r="13" spans="1:15" s="49" customFormat="1" ht="15.75" customHeight="1" x14ac:dyDescent="0.3">
      <c r="A13" s="51"/>
      <c r="B13" s="51"/>
      <c r="C13" s="51"/>
      <c r="D13" s="26"/>
      <c r="E13" s="26"/>
      <c r="F13" s="26"/>
      <c r="G13" s="27"/>
      <c r="H13" s="26"/>
      <c r="I13" s="26"/>
      <c r="J13" s="26"/>
      <c r="K13" s="26"/>
      <c r="L13" s="26"/>
      <c r="O13" s="50"/>
    </row>
    <row r="14" spans="1:15" s="52" customFormat="1" ht="14" x14ac:dyDescent="0.35">
      <c r="A14" s="29" t="s">
        <v>115</v>
      </c>
      <c r="B14" s="30"/>
      <c r="C14" s="31"/>
      <c r="D14" s="32"/>
      <c r="E14" s="32"/>
      <c r="F14" s="32"/>
      <c r="G14" s="33" t="s">
        <v>105</v>
      </c>
      <c r="H14" s="26"/>
      <c r="I14" s="26"/>
      <c r="J14" s="26"/>
      <c r="K14" s="26"/>
      <c r="L14" s="26"/>
      <c r="O14" s="53"/>
    </row>
    <row r="15" spans="1:15" s="49" customFormat="1" ht="14.5" customHeight="1" x14ac:dyDescent="0.3">
      <c r="A15" s="242" t="s">
        <v>106</v>
      </c>
      <c r="B15" s="244" t="s">
        <v>107</v>
      </c>
      <c r="C15" s="244" t="str">
        <f>+C7</f>
        <v xml:space="preserve">Ostvarenje/
izvršenje 2022. </v>
      </c>
      <c r="D15" s="246" t="str">
        <f>+D7</f>
        <v xml:space="preserve">Izvorni plan / Rebalans 2023. </v>
      </c>
      <c r="E15" s="246" t="str">
        <f>+E7</f>
        <v xml:space="preserve">Ostvarenje/
izvršenje 2023. </v>
      </c>
      <c r="F15" s="246" t="s">
        <v>10</v>
      </c>
      <c r="G15" s="246" t="s">
        <v>10</v>
      </c>
      <c r="H15" s="26"/>
      <c r="I15" s="26"/>
      <c r="J15" s="26"/>
      <c r="K15" s="26"/>
      <c r="L15" s="26"/>
      <c r="O15" s="50"/>
    </row>
    <row r="16" spans="1:15" s="49" customFormat="1" ht="30" customHeight="1" x14ac:dyDescent="0.3">
      <c r="A16" s="243"/>
      <c r="B16" s="245"/>
      <c r="C16" s="245"/>
      <c r="D16" s="247"/>
      <c r="E16" s="247"/>
      <c r="F16" s="247"/>
      <c r="G16" s="247"/>
      <c r="H16" s="26"/>
      <c r="I16" s="26"/>
      <c r="J16" s="26"/>
      <c r="K16" s="26"/>
      <c r="L16" s="26"/>
      <c r="O16" s="50"/>
    </row>
    <row r="17" spans="1:15" s="57" customFormat="1" ht="12" x14ac:dyDescent="0.3">
      <c r="A17" s="251">
        <v>1</v>
      </c>
      <c r="B17" s="251"/>
      <c r="C17" s="54">
        <v>2</v>
      </c>
      <c r="D17" s="55">
        <v>4</v>
      </c>
      <c r="E17" s="55">
        <v>5</v>
      </c>
      <c r="F17" s="36" t="s">
        <v>110</v>
      </c>
      <c r="G17" s="36" t="s">
        <v>111</v>
      </c>
      <c r="H17" s="56"/>
      <c r="I17" s="56"/>
      <c r="J17" s="56"/>
      <c r="K17" s="56"/>
      <c r="L17" s="56"/>
      <c r="O17" s="58"/>
    </row>
    <row r="18" spans="1:15" s="49" customFormat="1" ht="14" x14ac:dyDescent="0.3">
      <c r="A18" s="59">
        <v>922</v>
      </c>
      <c r="B18" s="60" t="s">
        <v>112</v>
      </c>
      <c r="C18" s="61">
        <f>SUM(C19:C20)</f>
        <v>14049.640000000001</v>
      </c>
      <c r="D18" s="61">
        <f t="shared" ref="D18:E18" si="0">SUM(D19:D20)</f>
        <v>7615.52</v>
      </c>
      <c r="E18" s="61">
        <f t="shared" si="0"/>
        <v>7615.52</v>
      </c>
      <c r="F18" s="41">
        <f>E18/C18*100</f>
        <v>54.2043781904732</v>
      </c>
      <c r="G18" s="42">
        <f>E18/D18*100</f>
        <v>100</v>
      </c>
      <c r="H18" s="26"/>
      <c r="I18" s="26"/>
      <c r="J18" s="26"/>
      <c r="K18" s="26"/>
      <c r="L18" s="26"/>
      <c r="O18" s="50"/>
    </row>
    <row r="19" spans="1:15" s="49" customFormat="1" ht="14" x14ac:dyDescent="0.3">
      <c r="A19" s="43">
        <v>92211</v>
      </c>
      <c r="B19" s="44" t="s">
        <v>113</v>
      </c>
      <c r="C19" s="45">
        <v>3583.52</v>
      </c>
      <c r="D19" s="46">
        <v>6557.64</v>
      </c>
      <c r="E19" s="46">
        <v>6557.64</v>
      </c>
      <c r="F19" s="62">
        <f>E19/C19*100</f>
        <v>182.9943742465509</v>
      </c>
      <c r="G19" s="63">
        <f>E19/D19*100</f>
        <v>100</v>
      </c>
      <c r="H19" s="26"/>
      <c r="I19" s="26"/>
      <c r="J19" s="26"/>
      <c r="K19" s="26"/>
      <c r="L19" s="26"/>
      <c r="O19" s="50"/>
    </row>
    <row r="20" spans="1:15" s="49" customFormat="1" ht="14" x14ac:dyDescent="0.3">
      <c r="A20" s="64">
        <v>92212</v>
      </c>
      <c r="B20" s="65" t="s">
        <v>116</v>
      </c>
      <c r="C20" s="66">
        <v>10466.120000000001</v>
      </c>
      <c r="D20" s="67">
        <v>1057.8800000000001</v>
      </c>
      <c r="E20" s="67">
        <v>1057.8800000000001</v>
      </c>
      <c r="F20" s="62">
        <f>E20/C20*100</f>
        <v>10.107661674049218</v>
      </c>
      <c r="G20" s="63">
        <f>E20/D20*100</f>
        <v>100</v>
      </c>
      <c r="H20" s="26"/>
      <c r="I20" s="26"/>
      <c r="J20" s="26"/>
      <c r="K20" s="26"/>
      <c r="L20" s="26"/>
      <c r="O20" s="50"/>
    </row>
    <row r="21" spans="1:15" s="49" customFormat="1" ht="30.75" customHeight="1" x14ac:dyDescent="0.3">
      <c r="A21" s="249" t="s">
        <v>117</v>
      </c>
      <c r="B21" s="250"/>
      <c r="C21" s="113">
        <f>C18</f>
        <v>14049.640000000001</v>
      </c>
      <c r="D21" s="113">
        <f>D18</f>
        <v>7615.52</v>
      </c>
      <c r="E21" s="113">
        <f>E18</f>
        <v>7615.52</v>
      </c>
      <c r="F21" s="114">
        <f>E21/C21*100</f>
        <v>54.2043781904732</v>
      </c>
      <c r="G21" s="116">
        <f>E21/D21*100</f>
        <v>100</v>
      </c>
      <c r="H21" s="26"/>
      <c r="I21" s="26"/>
      <c r="J21" s="26"/>
      <c r="K21" s="26"/>
      <c r="L21" s="26"/>
      <c r="O21" s="50"/>
    </row>
    <row r="22" spans="1:15" s="49" customFormat="1" ht="27.65" customHeight="1" x14ac:dyDescent="0.3">
      <c r="A22" s="28"/>
      <c r="B22" s="28"/>
      <c r="C22" s="28"/>
      <c r="D22" s="26"/>
      <c r="E22" s="26"/>
      <c r="F22" s="26"/>
      <c r="G22" s="26"/>
      <c r="H22" s="26"/>
      <c r="I22" s="26"/>
      <c r="J22" s="26"/>
      <c r="K22" s="26"/>
      <c r="L22" s="26"/>
      <c r="O22" s="50"/>
    </row>
    <row r="23" spans="1:15" s="34" customFormat="1" ht="14" x14ac:dyDescent="0.35">
      <c r="A23" s="29" t="s">
        <v>118</v>
      </c>
      <c r="B23" s="30"/>
      <c r="C23" s="31"/>
      <c r="D23" s="32"/>
      <c r="E23" s="32"/>
      <c r="F23" s="32"/>
      <c r="G23" s="68" t="s">
        <v>105</v>
      </c>
    </row>
    <row r="24" spans="1:15" s="27" customFormat="1" ht="14.5" customHeight="1" x14ac:dyDescent="0.3">
      <c r="A24" s="242" t="s">
        <v>106</v>
      </c>
      <c r="B24" s="244" t="s">
        <v>107</v>
      </c>
      <c r="C24" s="244" t="str">
        <f>+C7</f>
        <v xml:space="preserve">Ostvarenje/
izvršenje 2022. </v>
      </c>
      <c r="D24" s="246" t="str">
        <f>+D7</f>
        <v xml:space="preserve">Izvorni plan / Rebalans 2023. </v>
      </c>
      <c r="E24" s="246" t="str">
        <f>+E7</f>
        <v xml:space="preserve">Ostvarenje/
izvršenje 2023. </v>
      </c>
      <c r="F24" s="246" t="s">
        <v>10</v>
      </c>
      <c r="G24" s="246" t="s">
        <v>10</v>
      </c>
    </row>
    <row r="25" spans="1:15" s="27" customFormat="1" ht="28.9" customHeight="1" x14ac:dyDescent="0.3">
      <c r="A25" s="243"/>
      <c r="B25" s="245"/>
      <c r="C25" s="245"/>
      <c r="D25" s="247"/>
      <c r="E25" s="247"/>
      <c r="F25" s="247"/>
      <c r="G25" s="247"/>
    </row>
    <row r="26" spans="1:15" s="37" customFormat="1" ht="11.5" x14ac:dyDescent="0.25">
      <c r="A26" s="248">
        <v>1</v>
      </c>
      <c r="B26" s="248"/>
      <c r="C26" s="35">
        <v>2</v>
      </c>
      <c r="D26" s="36">
        <v>4</v>
      </c>
      <c r="E26" s="36">
        <v>5</v>
      </c>
      <c r="F26" s="36" t="s">
        <v>110</v>
      </c>
      <c r="G26" s="36" t="s">
        <v>111</v>
      </c>
    </row>
    <row r="27" spans="1:15" s="27" customFormat="1" ht="14" x14ac:dyDescent="0.3">
      <c r="A27" s="38">
        <v>922</v>
      </c>
      <c r="B27" s="39" t="s">
        <v>112</v>
      </c>
      <c r="C27" s="40">
        <f>SUM(C28:C29)</f>
        <v>1392.65</v>
      </c>
      <c r="D27" s="40">
        <f t="shared" ref="D27:E27" si="1">SUM(D28:D29)</f>
        <v>409.82</v>
      </c>
      <c r="E27" s="40">
        <f t="shared" si="1"/>
        <v>409.82</v>
      </c>
      <c r="F27" s="41">
        <f>E27/C27*100</f>
        <v>29.427350734211753</v>
      </c>
      <c r="G27" s="42">
        <f>E27/D27*100</f>
        <v>100</v>
      </c>
      <c r="H27" s="69"/>
      <c r="I27" s="69"/>
      <c r="J27" s="70"/>
      <c r="K27" s="71"/>
      <c r="M27" s="70"/>
      <c r="N27" s="70"/>
      <c r="O27" s="70"/>
    </row>
    <row r="28" spans="1:15" s="27" customFormat="1" ht="14" x14ac:dyDescent="0.3">
      <c r="A28" s="43">
        <v>92211</v>
      </c>
      <c r="B28" s="44" t="s">
        <v>113</v>
      </c>
      <c r="C28" s="45">
        <v>1392.65</v>
      </c>
      <c r="D28" s="46">
        <v>409.82</v>
      </c>
      <c r="E28" s="46">
        <v>409.82</v>
      </c>
      <c r="F28" s="62">
        <f>E28/C28*100</f>
        <v>29.427350734211753</v>
      </c>
      <c r="G28" s="63">
        <f>E28/D28*100</f>
        <v>100</v>
      </c>
      <c r="H28" s="69"/>
      <c r="I28" s="69"/>
      <c r="J28" s="70"/>
      <c r="K28" s="71"/>
      <c r="M28" s="70"/>
      <c r="N28" s="70"/>
      <c r="O28" s="70"/>
    </row>
    <row r="29" spans="1:15" s="27" customFormat="1" ht="14" x14ac:dyDescent="0.3">
      <c r="A29" s="64">
        <v>92212</v>
      </c>
      <c r="B29" s="65" t="s">
        <v>116</v>
      </c>
      <c r="C29" s="66"/>
      <c r="D29" s="67"/>
      <c r="E29" s="67"/>
      <c r="F29" s="62"/>
      <c r="G29" s="118" t="e">
        <f>E29/D29*100</f>
        <v>#DIV/0!</v>
      </c>
      <c r="H29" s="69"/>
      <c r="I29" s="69"/>
      <c r="J29" s="70"/>
      <c r="K29" s="71"/>
      <c r="M29" s="70"/>
      <c r="N29" s="70"/>
      <c r="O29" s="70"/>
    </row>
    <row r="30" spans="1:15" s="73" customFormat="1" ht="20.25" customHeight="1" x14ac:dyDescent="0.3">
      <c r="A30" s="252" t="s">
        <v>119</v>
      </c>
      <c r="B30" s="253"/>
      <c r="C30" s="113">
        <f>C27</f>
        <v>1392.65</v>
      </c>
      <c r="D30" s="113">
        <f>D27</f>
        <v>409.82</v>
      </c>
      <c r="E30" s="113">
        <f>E27</f>
        <v>409.82</v>
      </c>
      <c r="F30" s="114">
        <f>E30/C30*100</f>
        <v>29.427350734211753</v>
      </c>
      <c r="G30" s="116">
        <f>E30/D30*100</f>
        <v>100</v>
      </c>
      <c r="H30" s="72"/>
      <c r="I30" s="72"/>
      <c r="J30" s="72"/>
    </row>
    <row r="31" spans="1:15" s="73" customFormat="1" ht="20.25" customHeight="1" x14ac:dyDescent="0.3">
      <c r="A31" s="51"/>
      <c r="B31" s="51"/>
      <c r="C31" s="26"/>
      <c r="D31" s="26"/>
      <c r="E31" s="26"/>
      <c r="F31" s="26"/>
      <c r="G31" s="26"/>
      <c r="H31" s="72"/>
      <c r="I31" s="72"/>
      <c r="J31" s="72"/>
    </row>
    <row r="34" spans="1:11" s="27" customFormat="1" ht="20" x14ac:dyDescent="0.3">
      <c r="A34" s="241" t="s">
        <v>120</v>
      </c>
      <c r="B34" s="241"/>
      <c r="C34" s="241"/>
      <c r="D34" s="241"/>
      <c r="E34" s="241"/>
      <c r="F34" s="241"/>
      <c r="G34" s="241"/>
    </row>
    <row r="35" spans="1:11" s="27" customFormat="1" ht="17.5" x14ac:dyDescent="0.35">
      <c r="A35" s="74"/>
      <c r="B35" s="28"/>
      <c r="C35" s="26"/>
      <c r="D35" s="26"/>
      <c r="E35" s="75"/>
      <c r="F35" s="75"/>
      <c r="G35" s="75"/>
    </row>
    <row r="36" spans="1:11" s="27" customFormat="1" ht="17.5" x14ac:dyDescent="0.35">
      <c r="A36" s="256" t="s">
        <v>121</v>
      </c>
      <c r="B36" s="256"/>
      <c r="C36" s="256"/>
      <c r="D36" s="256"/>
      <c r="E36" s="75"/>
      <c r="F36" s="75"/>
      <c r="G36" s="76" t="s">
        <v>105</v>
      </c>
    </row>
    <row r="37" spans="1:11" s="27" customFormat="1" ht="19.5" customHeight="1" x14ac:dyDescent="0.3">
      <c r="A37" s="242" t="s">
        <v>122</v>
      </c>
      <c r="B37" s="244" t="s">
        <v>107</v>
      </c>
      <c r="C37" s="244" t="str">
        <f>+C7</f>
        <v xml:space="preserve">Ostvarenje/
izvršenje 2022. </v>
      </c>
      <c r="D37" s="246" t="str">
        <f>+D7</f>
        <v xml:space="preserve">Izvorni plan / Rebalans 2023. </v>
      </c>
      <c r="E37" s="246" t="str">
        <f>+E7</f>
        <v xml:space="preserve">Ostvarenje/
izvršenje 2023. </v>
      </c>
      <c r="F37" s="246" t="s">
        <v>10</v>
      </c>
      <c r="G37" s="246" t="s">
        <v>10</v>
      </c>
    </row>
    <row r="38" spans="1:11" s="27" customFormat="1" ht="24" customHeight="1" x14ac:dyDescent="0.3">
      <c r="A38" s="243"/>
      <c r="B38" s="245"/>
      <c r="C38" s="245"/>
      <c r="D38" s="247"/>
      <c r="E38" s="247"/>
      <c r="F38" s="247"/>
      <c r="G38" s="247"/>
    </row>
    <row r="39" spans="1:11" s="27" customFormat="1" ht="14" x14ac:dyDescent="0.3">
      <c r="A39" s="248">
        <v>1</v>
      </c>
      <c r="B39" s="248"/>
      <c r="C39" s="35">
        <v>2</v>
      </c>
      <c r="D39" s="36">
        <v>4</v>
      </c>
      <c r="E39" s="36">
        <v>5</v>
      </c>
      <c r="F39" s="36" t="s">
        <v>110</v>
      </c>
      <c r="G39" s="36" t="s">
        <v>111</v>
      </c>
    </row>
    <row r="40" spans="1:11" s="27" customFormat="1" ht="14" x14ac:dyDescent="0.3">
      <c r="A40" s="38">
        <v>922</v>
      </c>
      <c r="B40" s="39" t="s">
        <v>123</v>
      </c>
      <c r="C40" s="40">
        <f>+C41</f>
        <v>25590.5</v>
      </c>
      <c r="D40" s="77">
        <f>+D41</f>
        <v>31154.23</v>
      </c>
      <c r="E40" s="78">
        <f>+E41</f>
        <v>31154.23</v>
      </c>
      <c r="F40" s="41"/>
      <c r="G40" s="63">
        <f>E40/D40*100</f>
        <v>100</v>
      </c>
    </row>
    <row r="41" spans="1:11" s="27" customFormat="1" ht="14" x14ac:dyDescent="0.3">
      <c r="A41" s="43">
        <v>92221</v>
      </c>
      <c r="B41" s="65" t="s">
        <v>124</v>
      </c>
      <c r="C41" s="79">
        <v>25590.5</v>
      </c>
      <c r="D41" s="80">
        <v>31154.23</v>
      </c>
      <c r="E41" s="81">
        <v>31154.23</v>
      </c>
      <c r="F41" s="47"/>
      <c r="G41" s="48">
        <f>E41/D41*100</f>
        <v>100</v>
      </c>
    </row>
    <row r="42" spans="1:11" s="27" customFormat="1" ht="14" x14ac:dyDescent="0.3">
      <c r="A42" s="254" t="s">
        <v>125</v>
      </c>
      <c r="B42" s="255"/>
      <c r="C42" s="113">
        <f>+C41</f>
        <v>25590.5</v>
      </c>
      <c r="D42" s="113">
        <f>+D41</f>
        <v>31154.23</v>
      </c>
      <c r="E42" s="113">
        <f>+E41</f>
        <v>31154.23</v>
      </c>
      <c r="F42" s="114"/>
      <c r="G42" s="115">
        <f>E42/D42*100</f>
        <v>100</v>
      </c>
      <c r="K42" s="117"/>
    </row>
  </sheetData>
  <mergeCells count="39">
    <mergeCell ref="F37:F38"/>
    <mergeCell ref="G37:G38"/>
    <mergeCell ref="A39:B39"/>
    <mergeCell ref="A42:B42"/>
    <mergeCell ref="A36:D36"/>
    <mergeCell ref="A37:A38"/>
    <mergeCell ref="B37:B38"/>
    <mergeCell ref="C37:C38"/>
    <mergeCell ref="D37:D38"/>
    <mergeCell ref="E37:E38"/>
    <mergeCell ref="A34:G34"/>
    <mergeCell ref="A17:B17"/>
    <mergeCell ref="A21:B21"/>
    <mergeCell ref="A24:A25"/>
    <mergeCell ref="B24:B25"/>
    <mergeCell ref="C24:C25"/>
    <mergeCell ref="D24:D25"/>
    <mergeCell ref="E24:E25"/>
    <mergeCell ref="F24:F25"/>
    <mergeCell ref="G24:G25"/>
    <mergeCell ref="A26:B26"/>
    <mergeCell ref="A30:B30"/>
    <mergeCell ref="G7:G8"/>
    <mergeCell ref="A9:B9"/>
    <mergeCell ref="A12:B12"/>
    <mergeCell ref="A15:A16"/>
    <mergeCell ref="B15:B16"/>
    <mergeCell ref="C15:C16"/>
    <mergeCell ref="D15:D16"/>
    <mergeCell ref="E15:E16"/>
    <mergeCell ref="F15:F16"/>
    <mergeCell ref="G15:G16"/>
    <mergeCell ref="A4:F4"/>
    <mergeCell ref="A7:A8"/>
    <mergeCell ref="B7:B8"/>
    <mergeCell ref="C7:C8"/>
    <mergeCell ref="D7:D8"/>
    <mergeCell ref="E7:E8"/>
    <mergeCell ref="F7:F8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3:D27"/>
  <sheetViews>
    <sheetView zoomScaleNormal="100" workbookViewId="0">
      <selection activeCell="A18" sqref="A18"/>
    </sheetView>
  </sheetViews>
  <sheetFormatPr defaultColWidth="9.1796875" defaultRowHeight="11.5" x14ac:dyDescent="0.25"/>
  <cols>
    <col min="1" max="1" width="62.26953125" style="1" customWidth="1"/>
    <col min="2" max="2" width="21.54296875" style="1" customWidth="1"/>
    <col min="3" max="3" width="22.453125" style="1" customWidth="1"/>
    <col min="4" max="4" width="13.54296875" style="1" customWidth="1"/>
    <col min="5" max="16384" width="9.1796875" style="1"/>
  </cols>
  <sheetData>
    <row r="3" spans="1:4" ht="17.5" x14ac:dyDescent="0.35">
      <c r="A3" s="120" t="s">
        <v>184</v>
      </c>
    </row>
    <row r="5" spans="1:4" ht="12" thickBot="1" x14ac:dyDescent="0.3"/>
    <row r="6" spans="1:4" ht="35.25" customHeight="1" thickBot="1" x14ac:dyDescent="0.3">
      <c r="A6" s="161" t="s">
        <v>0</v>
      </c>
      <c r="B6" s="2" t="s">
        <v>176</v>
      </c>
      <c r="C6" s="2" t="s">
        <v>177</v>
      </c>
      <c r="D6" s="2" t="s">
        <v>178</v>
      </c>
    </row>
    <row r="7" spans="1:4" ht="13" x14ac:dyDescent="0.3">
      <c r="A7" s="150" t="s">
        <v>179</v>
      </c>
      <c r="B7" s="4">
        <v>1348927.96</v>
      </c>
      <c r="C7" s="4">
        <v>1244462.98</v>
      </c>
      <c r="D7" s="5">
        <v>92.26</v>
      </c>
    </row>
    <row r="8" spans="1:4" ht="13" x14ac:dyDescent="0.3">
      <c r="A8" s="156" t="s">
        <v>180</v>
      </c>
      <c r="B8" s="85">
        <v>1348927.96</v>
      </c>
      <c r="C8" s="85">
        <v>1244462.98</v>
      </c>
      <c r="D8" s="119">
        <v>92.26</v>
      </c>
    </row>
    <row r="9" spans="1:4" ht="13" x14ac:dyDescent="0.3">
      <c r="A9" s="150" t="s">
        <v>181</v>
      </c>
      <c r="B9" s="4">
        <v>1348927.96</v>
      </c>
      <c r="C9" s="4">
        <v>1244462.98</v>
      </c>
      <c r="D9" s="5">
        <v>92.26</v>
      </c>
    </row>
    <row r="10" spans="1:4" ht="13" x14ac:dyDescent="0.3">
      <c r="A10" s="150" t="s">
        <v>161</v>
      </c>
      <c r="B10" s="4">
        <v>1348927.96</v>
      </c>
      <c r="C10" s="4">
        <v>1244462.98</v>
      </c>
      <c r="D10" s="5">
        <v>92.26</v>
      </c>
    </row>
    <row r="11" spans="1:4" ht="39" x14ac:dyDescent="0.3">
      <c r="A11" s="158" t="s">
        <v>165</v>
      </c>
      <c r="B11" s="88">
        <v>1348927.96</v>
      </c>
      <c r="C11" s="88">
        <v>1244462.98</v>
      </c>
      <c r="D11" s="87">
        <v>92.26</v>
      </c>
    </row>
    <row r="12" spans="1:4" ht="13" x14ac:dyDescent="0.3">
      <c r="A12" s="162" t="s">
        <v>185</v>
      </c>
      <c r="B12" s="121">
        <f>SUM(B13:B17)</f>
        <v>589996.21</v>
      </c>
      <c r="C12" s="121">
        <f>SUM(C13:C17)</f>
        <v>589996.21</v>
      </c>
      <c r="D12" s="122">
        <f>+C12/B12*100</f>
        <v>100</v>
      </c>
    </row>
    <row r="13" spans="1:4" ht="12.5" x14ac:dyDescent="0.25">
      <c r="A13" s="160" t="s">
        <v>61</v>
      </c>
      <c r="B13" s="82">
        <v>2431.25</v>
      </c>
      <c r="C13" s="82">
        <v>2431.25</v>
      </c>
      <c r="D13" s="84">
        <v>100</v>
      </c>
    </row>
    <row r="14" spans="1:4" ht="12.5" x14ac:dyDescent="0.25">
      <c r="A14" s="160" t="s">
        <v>66</v>
      </c>
      <c r="B14" s="82">
        <v>11162.5</v>
      </c>
      <c r="C14" s="82">
        <v>11162.5</v>
      </c>
      <c r="D14" s="84">
        <v>100</v>
      </c>
    </row>
    <row r="15" spans="1:4" ht="12.5" x14ac:dyDescent="0.25">
      <c r="A15" s="160" t="s">
        <v>99</v>
      </c>
      <c r="B15" s="82">
        <v>366406.25</v>
      </c>
      <c r="C15" s="82">
        <v>366406.25</v>
      </c>
      <c r="D15" s="84">
        <v>100</v>
      </c>
    </row>
    <row r="16" spans="1:4" ht="12.5" x14ac:dyDescent="0.25">
      <c r="A16" s="160" t="s">
        <v>60</v>
      </c>
      <c r="B16" s="84">
        <v>265.45</v>
      </c>
      <c r="C16" s="84">
        <v>265.45</v>
      </c>
      <c r="D16" s="84">
        <v>100</v>
      </c>
    </row>
    <row r="17" spans="1:4" ht="12.5" x14ac:dyDescent="0.25">
      <c r="A17" s="160" t="s">
        <v>99</v>
      </c>
      <c r="B17" s="82">
        <v>209730.76</v>
      </c>
      <c r="C17" s="82">
        <v>209730.76</v>
      </c>
      <c r="D17" s="84">
        <v>100</v>
      </c>
    </row>
    <row r="18" spans="1:4" ht="26" x14ac:dyDescent="0.3">
      <c r="A18" s="151" t="s">
        <v>182</v>
      </c>
      <c r="B18" s="4">
        <v>238931.75</v>
      </c>
      <c r="C18" s="4">
        <v>197226.09</v>
      </c>
      <c r="D18" s="5">
        <v>82.54</v>
      </c>
    </row>
    <row r="19" spans="1:4" ht="12.5" x14ac:dyDescent="0.25">
      <c r="A19" s="160" t="s">
        <v>89</v>
      </c>
      <c r="B19" s="82">
        <v>10528.11</v>
      </c>
      <c r="C19" s="83"/>
      <c r="D19" s="83"/>
    </row>
    <row r="20" spans="1:4" ht="12.5" x14ac:dyDescent="0.25">
      <c r="A20" s="160" t="s">
        <v>91</v>
      </c>
      <c r="B20" s="82">
        <v>121000</v>
      </c>
      <c r="C20" s="83"/>
      <c r="D20" s="83"/>
    </row>
    <row r="21" spans="1:4" ht="12.5" x14ac:dyDescent="0.25">
      <c r="A21" s="160" t="s">
        <v>92</v>
      </c>
      <c r="B21" s="82">
        <v>30035.73</v>
      </c>
      <c r="C21" s="83"/>
      <c r="D21" s="83"/>
    </row>
    <row r="22" spans="1:4" ht="12.5" x14ac:dyDescent="0.25">
      <c r="A22" s="160" t="s">
        <v>99</v>
      </c>
      <c r="B22" s="82">
        <v>77367.91</v>
      </c>
      <c r="C22" s="82">
        <v>197226.09</v>
      </c>
      <c r="D22" s="84">
        <v>254.92</v>
      </c>
    </row>
    <row r="23" spans="1:4" ht="13" x14ac:dyDescent="0.3">
      <c r="A23" s="151" t="s">
        <v>183</v>
      </c>
      <c r="B23" s="4">
        <v>520000</v>
      </c>
      <c r="C23" s="4">
        <v>457240.68</v>
      </c>
      <c r="D23" s="5">
        <v>87.93</v>
      </c>
    </row>
    <row r="24" spans="1:4" ht="12.5" x14ac:dyDescent="0.25">
      <c r="A24" s="160" t="s">
        <v>89</v>
      </c>
      <c r="B24" s="82">
        <v>19918.009999999998</v>
      </c>
      <c r="C24" s="82">
        <v>17194.18</v>
      </c>
      <c r="D24" s="84">
        <v>86.32</v>
      </c>
    </row>
    <row r="25" spans="1:4" ht="12.5" x14ac:dyDescent="0.25">
      <c r="A25" s="160" t="s">
        <v>91</v>
      </c>
      <c r="B25" s="82">
        <v>168570.86</v>
      </c>
      <c r="C25" s="82">
        <v>364492.44</v>
      </c>
      <c r="D25" s="84">
        <v>216.23</v>
      </c>
    </row>
    <row r="26" spans="1:4" ht="12.5" x14ac:dyDescent="0.25">
      <c r="A26" s="160" t="s">
        <v>92</v>
      </c>
      <c r="B26" s="82">
        <v>99000</v>
      </c>
      <c r="C26" s="82">
        <v>71957.03</v>
      </c>
      <c r="D26" s="84">
        <v>72.680000000000007</v>
      </c>
    </row>
    <row r="27" spans="1:4" ht="12.5" x14ac:dyDescent="0.25">
      <c r="A27" s="160" t="s">
        <v>99</v>
      </c>
      <c r="B27" s="82">
        <v>232511.13</v>
      </c>
      <c r="C27" s="82">
        <v>3597.03</v>
      </c>
      <c r="D27" s="84">
        <v>1.55</v>
      </c>
    </row>
  </sheetData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10</vt:i4>
      </vt:variant>
      <vt:variant>
        <vt:lpstr>Imenovani rasponi</vt:lpstr>
      </vt:variant>
      <vt:variant>
        <vt:i4>10</vt:i4>
      </vt:variant>
    </vt:vector>
  </HeadingPairs>
  <TitlesOfParts>
    <vt:vector size="20" baseType="lpstr">
      <vt:lpstr>SAŽETAK</vt:lpstr>
      <vt:lpstr>Račun prihoda i rashoda</vt:lpstr>
      <vt:lpstr>Prihodi i rashodi po izvorima</vt:lpstr>
      <vt:lpstr>Rashodi prema funkcijskoj klasi</vt:lpstr>
      <vt:lpstr>Račun financiranja</vt:lpstr>
      <vt:lpstr>Račun financiranja po izvorima </vt:lpstr>
      <vt:lpstr>POSEBNI DIO</vt:lpstr>
      <vt:lpstr>višak-manjak</vt:lpstr>
      <vt:lpstr>korištenje EU sredstava</vt:lpstr>
      <vt:lpstr>posebni izvještaji</vt:lpstr>
      <vt:lpstr>'korištenje EU sredstava'!Podrucje_ispisa</vt:lpstr>
      <vt:lpstr>'POSEBNI DIO'!Podrucje_ispisa</vt:lpstr>
      <vt:lpstr>'posebni izvještaji'!Podrucje_ispisa</vt:lpstr>
      <vt:lpstr>'Prihodi i rashodi po izvorima'!Podrucje_ispisa</vt:lpstr>
      <vt:lpstr>'Račun financiranja'!Podrucje_ispisa</vt:lpstr>
      <vt:lpstr>'Račun financiranja po izvorima '!Podrucje_ispisa</vt:lpstr>
      <vt:lpstr>'Račun prihoda i rashoda'!Podrucje_ispisa</vt:lpstr>
      <vt:lpstr>'Rashodi prema funkcijskoj klasi'!Podrucje_ispisa</vt:lpstr>
      <vt:lpstr>SAŽETAK!Podrucje_ispisa</vt:lpstr>
      <vt:lpstr>'višak-manjak'!Podrucje_ispisa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I. OPĆI DIO KONSOLIDIRANOG PRORAČUNA</dc:title>
  <dc:creator>Korisnik</dc:creator>
  <cp:lastModifiedBy>Mirna Vitković</cp:lastModifiedBy>
  <cp:lastPrinted>2024-03-26T12:13:45Z</cp:lastPrinted>
  <dcterms:created xsi:type="dcterms:W3CDTF">2024-03-04T10:27:43Z</dcterms:created>
  <dcterms:modified xsi:type="dcterms:W3CDTF">2024-08-29T11:17:24Z</dcterms:modified>
</cp:coreProperties>
</file>